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58" documentId="8_{0FBA0B8F-5A1B-46FA-AB7C-0A1F7534F9DF}" xr6:coauthVersionLast="47" xr6:coauthVersionMax="47" xr10:uidLastSave="{45F482CF-E664-42BB-B7BD-C3A8417BE6DC}"/>
  <bookViews>
    <workbookView xWindow="40920" yWindow="-120" windowWidth="29040" windowHeight="15840" tabRatio="864" xr2:uid="{924A8C1D-B419-4769-B3C0-7E660D02882D}"/>
  </bookViews>
  <sheets>
    <sheet name="Contents" sheetId="1" r:id="rId1"/>
    <sheet name="Notes" sheetId="3" r:id="rId2"/>
    <sheet name="Table 1" sheetId="2" r:id="rId3"/>
    <sheet name="Table 2.1a" sheetId="4" r:id="rId4"/>
    <sheet name="Table 2.1b" sheetId="5" r:id="rId5"/>
    <sheet name="Table 2.1c" sheetId="51" r:id="rId6"/>
    <sheet name="Table 2.2" sheetId="19" r:id="rId7"/>
    <sheet name="Table 2.3a" sheetId="6" r:id="rId8"/>
    <sheet name="Table 2.3b" sheetId="7" r:id="rId9"/>
    <sheet name="Table 2.4a" sheetId="8" r:id="rId10"/>
    <sheet name="Table 2.4b" sheetId="9" r:id="rId11"/>
    <sheet name="Table 2.5" sheetId="10" r:id="rId12"/>
    <sheet name="Table 2.6" sheetId="11" r:id="rId13"/>
    <sheet name="Table 2.7" sheetId="12" r:id="rId14"/>
    <sheet name="Table 2.8a" sheetId="13" r:id="rId15"/>
    <sheet name="Table 2.8b" sheetId="14" r:id="rId16"/>
    <sheet name="Table 2.8c" sheetId="15" r:id="rId17"/>
    <sheet name="Table 2.9" sheetId="16" r:id="rId18"/>
    <sheet name="Table 2.10" sheetId="17" r:id="rId19"/>
    <sheet name="Table 2.11" sheetId="18" r:id="rId20"/>
    <sheet name="Table 3.1a" sheetId="20" r:id="rId21"/>
    <sheet name="Table 3.1b" sheetId="21" r:id="rId22"/>
    <sheet name="Table 3.2" sheetId="22" r:id="rId23"/>
    <sheet name="Table 3.3" sheetId="24" r:id="rId24"/>
    <sheet name="Table 3.4" sheetId="25" r:id="rId25"/>
    <sheet name="Table 3.5" sheetId="26" r:id="rId26"/>
    <sheet name="Table 3.6" sheetId="27" r:id="rId27"/>
    <sheet name="Table 4.1" sheetId="29" r:id="rId28"/>
    <sheet name="Table 4.2" sheetId="28" r:id="rId29"/>
    <sheet name="Table 4.3" sheetId="30" r:id="rId30"/>
    <sheet name="Table 4.4" sheetId="31" r:id="rId31"/>
    <sheet name="Table 4.5" sheetId="32" r:id="rId32"/>
    <sheet name="Table 4.6a" sheetId="33" r:id="rId33"/>
    <sheet name="Table 4.6b" sheetId="34" r:id="rId34"/>
    <sheet name="Table 4.7" sheetId="35" r:id="rId35"/>
    <sheet name="Table 5.1" sheetId="36" r:id="rId36"/>
    <sheet name="Table 5.2" sheetId="52" r:id="rId37"/>
    <sheet name="Table 5.3" sheetId="38" r:id="rId38"/>
    <sheet name="Table 5.4" sheetId="39" r:id="rId39"/>
    <sheet name="Table 5.5" sheetId="40" r:id="rId40"/>
    <sheet name="Table 5.6" sheetId="41" r:id="rId41"/>
    <sheet name="Table 5.7" sheetId="42" r:id="rId42"/>
    <sheet name="Table 5.8" sheetId="43" r:id="rId43"/>
    <sheet name="Table 5.9" sheetId="53" r:id="rId44"/>
    <sheet name="Annex 1" sheetId="47" r:id="rId45"/>
    <sheet name="Annex 2" sheetId="50" r:id="rId46"/>
    <sheet name="Annex 3" sheetId="48" r:id="rId47"/>
  </sheets>
  <definedNames>
    <definedName name="_xlnm._FilterDatabase" localSheetId="4" hidden="1">'Table 2.1b'!$A$3:$J$3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16" l="1"/>
  <c r="G11" i="16"/>
  <c r="E11" i="16"/>
  <c r="G6" i="25" l="1"/>
  <c r="D6" i="25"/>
  <c r="C6" i="33"/>
  <c r="J4" i="22"/>
  <c r="L4" i="22"/>
  <c r="F4" i="22"/>
  <c r="J5" i="21"/>
  <c r="K5" i="21"/>
  <c r="J6" i="21"/>
  <c r="K6" i="21"/>
  <c r="J7" i="21"/>
  <c r="K7" i="21"/>
  <c r="L7" i="21"/>
  <c r="M7" i="21"/>
  <c r="J8" i="21"/>
  <c r="K8" i="21"/>
  <c r="L8" i="21"/>
  <c r="M8" i="21"/>
  <c r="J9" i="21"/>
  <c r="K9" i="21"/>
  <c r="L9" i="21"/>
  <c r="M9" i="21"/>
  <c r="L10" i="21"/>
  <c r="M10" i="21"/>
  <c r="J11" i="21"/>
  <c r="K11" i="21"/>
  <c r="L11" i="21"/>
  <c r="M11" i="21"/>
  <c r="J12" i="21"/>
  <c r="K12" i="21"/>
  <c r="L12" i="21"/>
  <c r="M12" i="21"/>
  <c r="J13" i="21"/>
  <c r="K13" i="21"/>
  <c r="L13" i="21"/>
  <c r="M13" i="21"/>
  <c r="J15" i="21"/>
  <c r="K15" i="21"/>
  <c r="L15" i="21"/>
  <c r="M15" i="21"/>
  <c r="J16" i="21"/>
  <c r="K16" i="21"/>
  <c r="L16" i="21"/>
  <c r="M16" i="21"/>
  <c r="J17" i="21"/>
  <c r="K17" i="21"/>
  <c r="L17" i="21"/>
  <c r="M17" i="21"/>
  <c r="J18" i="21"/>
  <c r="K18" i="21"/>
  <c r="L18" i="21"/>
  <c r="M18" i="21"/>
  <c r="J19" i="21"/>
  <c r="K19" i="21"/>
  <c r="L19" i="21"/>
  <c r="M19" i="21"/>
  <c r="J20" i="21"/>
  <c r="K20" i="21"/>
  <c r="L20" i="21"/>
  <c r="M20" i="21"/>
  <c r="J21" i="21"/>
  <c r="K21" i="21"/>
  <c r="L21" i="21"/>
  <c r="M21" i="21"/>
  <c r="J22" i="21"/>
  <c r="K22" i="21"/>
  <c r="L22" i="21"/>
  <c r="M22" i="21"/>
  <c r="J23" i="21"/>
  <c r="K23" i="21"/>
  <c r="L23" i="21"/>
  <c r="M23" i="21"/>
  <c r="J24" i="21"/>
  <c r="K24" i="21"/>
  <c r="L24" i="21"/>
  <c r="M24" i="21"/>
  <c r="J25" i="21"/>
  <c r="K25" i="21"/>
  <c r="L25" i="21"/>
  <c r="M25" i="21"/>
  <c r="J28" i="21"/>
  <c r="K28" i="21"/>
  <c r="L28" i="21"/>
  <c r="M28" i="21"/>
  <c r="J29" i="21"/>
  <c r="K29" i="21"/>
  <c r="L29" i="21"/>
  <c r="M29" i="21"/>
  <c r="J31" i="21"/>
  <c r="K31" i="21"/>
  <c r="L31" i="21"/>
  <c r="M31" i="21"/>
  <c r="L32" i="21"/>
  <c r="M32" i="21"/>
  <c r="J33" i="21"/>
  <c r="K33" i="21"/>
  <c r="L33" i="21"/>
  <c r="M33" i="21"/>
  <c r="J34" i="21"/>
  <c r="K34" i="21"/>
  <c r="L34" i="21"/>
  <c r="M34" i="21"/>
  <c r="J36" i="21"/>
  <c r="K36" i="21"/>
  <c r="L36" i="21"/>
  <c r="M36" i="21"/>
  <c r="J37" i="21"/>
  <c r="K37" i="21"/>
  <c r="L37" i="21"/>
  <c r="M37" i="21"/>
  <c r="J38" i="21"/>
  <c r="K38" i="21"/>
  <c r="L38" i="21"/>
  <c r="M38" i="21"/>
  <c r="J40" i="21"/>
  <c r="K40" i="21"/>
  <c r="L40" i="21"/>
  <c r="M40" i="21"/>
  <c r="J42" i="21"/>
  <c r="K42" i="21"/>
  <c r="L42" i="21"/>
  <c r="M42" i="21"/>
  <c r="J43" i="21"/>
  <c r="K43" i="21"/>
  <c r="L43" i="21"/>
  <c r="M43" i="21"/>
  <c r="J44" i="21"/>
  <c r="K44" i="21"/>
  <c r="L44" i="21"/>
  <c r="M44" i="21"/>
  <c r="J45" i="21"/>
  <c r="K45" i="21"/>
  <c r="L45" i="21"/>
  <c r="M45" i="21"/>
  <c r="J46" i="21"/>
  <c r="K46" i="21"/>
  <c r="L46" i="21"/>
  <c r="M46" i="21"/>
  <c r="J47" i="21"/>
  <c r="K47" i="21"/>
  <c r="L47" i="21"/>
  <c r="M47" i="21"/>
  <c r="J49" i="21"/>
  <c r="K49" i="21"/>
  <c r="L49" i="21"/>
  <c r="M49" i="21"/>
  <c r="J51" i="21"/>
  <c r="K51" i="21"/>
  <c r="J52" i="21"/>
  <c r="K52" i="21"/>
  <c r="J53" i="21"/>
  <c r="K53" i="21"/>
  <c r="L53" i="21"/>
  <c r="M53" i="21"/>
  <c r="L54" i="21"/>
  <c r="M54" i="21"/>
  <c r="L55" i="21"/>
  <c r="M55" i="21"/>
  <c r="J56" i="21"/>
  <c r="K56" i="21"/>
  <c r="L56" i="21"/>
  <c r="M56" i="21"/>
  <c r="J57" i="21"/>
  <c r="K57" i="21"/>
  <c r="L57" i="21"/>
  <c r="M57" i="21"/>
  <c r="J59" i="21"/>
  <c r="K59" i="21"/>
  <c r="L59" i="21"/>
  <c r="M59" i="21"/>
  <c r="J60" i="21"/>
  <c r="K60" i="21"/>
  <c r="L60" i="21"/>
  <c r="M60" i="21"/>
  <c r="J61" i="21"/>
  <c r="K61" i="21"/>
  <c r="L61" i="21"/>
  <c r="M61" i="21"/>
  <c r="J62" i="21"/>
  <c r="K62" i="21"/>
  <c r="L62" i="21"/>
  <c r="M62" i="21"/>
  <c r="J64" i="21"/>
  <c r="K64" i="21"/>
  <c r="L64" i="21"/>
  <c r="M64" i="21"/>
  <c r="J65" i="21"/>
  <c r="K65" i="21"/>
  <c r="J67" i="21"/>
  <c r="K67" i="21"/>
  <c r="L67" i="21"/>
  <c r="M67" i="21"/>
  <c r="J68" i="21"/>
  <c r="K68" i="21"/>
  <c r="L68" i="21"/>
  <c r="M68" i="21"/>
  <c r="J69" i="21"/>
  <c r="K69" i="21"/>
  <c r="L69" i="21"/>
  <c r="M69" i="21"/>
  <c r="J70" i="21"/>
  <c r="K70" i="21"/>
  <c r="L70" i="21"/>
  <c r="M70" i="21"/>
  <c r="J71" i="21"/>
  <c r="K71" i="21"/>
  <c r="L71" i="21"/>
  <c r="M71" i="21"/>
  <c r="J72" i="21"/>
  <c r="K72" i="21"/>
  <c r="L72" i="21"/>
  <c r="M72" i="21"/>
  <c r="J73" i="21"/>
  <c r="K73" i="21"/>
  <c r="L73" i="21"/>
  <c r="M73" i="21"/>
  <c r="J74" i="21"/>
  <c r="K74" i="21"/>
  <c r="L74" i="21"/>
  <c r="M74" i="21"/>
  <c r="J75" i="21"/>
  <c r="K75" i="21"/>
  <c r="L75" i="21"/>
  <c r="M75" i="21"/>
  <c r="J76" i="21"/>
  <c r="K76" i="21"/>
  <c r="L76" i="21"/>
  <c r="M76" i="21"/>
  <c r="J77" i="21"/>
  <c r="K77" i="21"/>
  <c r="L77" i="21"/>
  <c r="M77" i="21"/>
  <c r="J78" i="21"/>
  <c r="K78" i="21"/>
  <c r="L78" i="21"/>
  <c r="M78" i="21"/>
  <c r="J79" i="21"/>
  <c r="K79" i="21"/>
  <c r="L79" i="21"/>
  <c r="M79" i="21"/>
  <c r="J80" i="21"/>
  <c r="K80" i="21"/>
  <c r="L80" i="21"/>
  <c r="M80" i="21"/>
  <c r="J81" i="21"/>
  <c r="K81" i="21"/>
  <c r="L81" i="21"/>
  <c r="M81" i="21"/>
  <c r="J82" i="21"/>
  <c r="K82" i="21"/>
  <c r="L82" i="21"/>
  <c r="M82" i="21"/>
  <c r="J84" i="21"/>
  <c r="K84" i="21"/>
  <c r="L84" i="21"/>
  <c r="M84" i="21"/>
  <c r="J85" i="21"/>
  <c r="K85" i="21"/>
  <c r="L85" i="21"/>
  <c r="M85" i="21"/>
  <c r="J86" i="21"/>
  <c r="K86" i="21"/>
  <c r="J88" i="21"/>
  <c r="K88" i="21"/>
  <c r="L88" i="21"/>
  <c r="M88" i="21"/>
  <c r="J89" i="21"/>
  <c r="K89" i="21"/>
  <c r="L89" i="21"/>
  <c r="M89" i="21"/>
  <c r="J91" i="21"/>
  <c r="K91" i="21"/>
  <c r="L91" i="21"/>
  <c r="M91" i="21"/>
  <c r="J92" i="21"/>
  <c r="K92" i="21"/>
  <c r="L92" i="21"/>
  <c r="M92" i="21"/>
  <c r="J93" i="21"/>
  <c r="K93" i="21"/>
  <c r="L93" i="21"/>
  <c r="M93" i="21"/>
  <c r="J94" i="21"/>
  <c r="K94" i="21"/>
  <c r="L94" i="21"/>
  <c r="M94" i="21"/>
  <c r="J95" i="21"/>
  <c r="K95" i="21"/>
  <c r="L96" i="21"/>
  <c r="M96" i="21"/>
  <c r="J97" i="21"/>
  <c r="K97" i="21"/>
  <c r="L97" i="21"/>
  <c r="M97" i="21"/>
  <c r="J98" i="21"/>
  <c r="K98" i="21"/>
  <c r="L98" i="21"/>
  <c r="M98" i="21"/>
  <c r="J99" i="21"/>
  <c r="K99" i="21"/>
  <c r="L99" i="21"/>
  <c r="M99" i="21"/>
  <c r="J100" i="21"/>
  <c r="K100" i="21"/>
  <c r="L100" i="21"/>
  <c r="M100" i="21"/>
  <c r="J101" i="21"/>
  <c r="K101" i="21"/>
  <c r="L101" i="21"/>
  <c r="M101" i="21"/>
  <c r="J103" i="21"/>
  <c r="K103" i="21"/>
  <c r="L103" i="21"/>
  <c r="M103" i="21"/>
  <c r="J105" i="21"/>
  <c r="K105" i="21"/>
  <c r="L105" i="21"/>
  <c r="M105" i="21"/>
  <c r="J108" i="21"/>
  <c r="K108" i="21"/>
  <c r="L108" i="21"/>
  <c r="M108" i="21"/>
  <c r="J109" i="21"/>
  <c r="K109" i="21"/>
  <c r="L109" i="21"/>
  <c r="M109" i="21"/>
  <c r="J110" i="21"/>
  <c r="K110" i="21"/>
  <c r="L110" i="21"/>
  <c r="M110" i="21"/>
  <c r="J111" i="21"/>
  <c r="K111" i="21"/>
  <c r="L111" i="21"/>
  <c r="M111" i="21"/>
  <c r="J112" i="21"/>
  <c r="K112" i="21"/>
  <c r="L112" i="21"/>
  <c r="M112" i="21"/>
  <c r="J113" i="21"/>
  <c r="K113" i="21"/>
  <c r="L113" i="21"/>
  <c r="M113" i="21"/>
  <c r="J114" i="21"/>
  <c r="K114" i="21"/>
  <c r="L114" i="21"/>
  <c r="M114" i="21"/>
  <c r="J116" i="21"/>
  <c r="K116" i="21"/>
  <c r="L116" i="21"/>
  <c r="M116" i="21"/>
  <c r="J117" i="21"/>
  <c r="K117" i="21"/>
  <c r="L117" i="21"/>
  <c r="M117" i="21"/>
  <c r="J119" i="21"/>
  <c r="K119" i="21"/>
  <c r="L119" i="21"/>
  <c r="M119" i="21"/>
  <c r="J120" i="21"/>
  <c r="K120" i="21"/>
  <c r="L120" i="21"/>
  <c r="M120" i="21"/>
  <c r="J121" i="21"/>
  <c r="K121" i="21"/>
  <c r="L121" i="21"/>
  <c r="M121" i="21"/>
  <c r="J122" i="21"/>
  <c r="K122" i="21"/>
  <c r="L122" i="21"/>
  <c r="M122" i="21"/>
  <c r="J123" i="21"/>
  <c r="K123" i="21"/>
  <c r="L123" i="21"/>
  <c r="M123" i="21"/>
  <c r="J124" i="21"/>
  <c r="K124" i="21"/>
  <c r="L124" i="21"/>
  <c r="M124" i="21"/>
  <c r="J125" i="21"/>
  <c r="K125" i="21"/>
  <c r="L125" i="21"/>
  <c r="M125" i="21"/>
  <c r="J126" i="21"/>
  <c r="K126" i="21"/>
  <c r="L126" i="21"/>
  <c r="M126" i="21"/>
  <c r="J127" i="21"/>
  <c r="K127" i="21"/>
  <c r="L127" i="21"/>
  <c r="M127" i="21"/>
  <c r="J128" i="21"/>
  <c r="K128" i="21"/>
  <c r="J129" i="21"/>
  <c r="K129" i="21"/>
  <c r="L129" i="21"/>
  <c r="M129" i="21"/>
  <c r="J130" i="21"/>
  <c r="K130" i="21"/>
  <c r="L130" i="21"/>
  <c r="M130" i="21"/>
  <c r="J131" i="21"/>
  <c r="K131" i="21"/>
  <c r="L131" i="21"/>
  <c r="M131" i="21"/>
  <c r="J133" i="21"/>
  <c r="K133" i="21"/>
  <c r="L133" i="21"/>
  <c r="M133" i="21"/>
  <c r="J134" i="21"/>
  <c r="K134" i="21"/>
  <c r="L134" i="21"/>
  <c r="M134" i="21"/>
  <c r="J135" i="21"/>
  <c r="K135" i="21"/>
  <c r="L135" i="21"/>
  <c r="M135" i="21"/>
  <c r="J136" i="21"/>
  <c r="K136" i="21"/>
  <c r="L136" i="21"/>
  <c r="M136" i="21"/>
  <c r="J138" i="21"/>
  <c r="K138" i="21"/>
  <c r="L138" i="21"/>
  <c r="M138" i="21"/>
  <c r="J139" i="21"/>
  <c r="K139" i="21"/>
  <c r="L139" i="21"/>
  <c r="M139" i="21"/>
  <c r="J140" i="21"/>
  <c r="K140" i="21"/>
  <c r="L140" i="21"/>
  <c r="M140" i="21"/>
  <c r="J141" i="21"/>
  <c r="K141" i="21"/>
  <c r="L141" i="21"/>
  <c r="M141" i="21"/>
  <c r="J142" i="21"/>
  <c r="K142" i="21"/>
  <c r="L142" i="21"/>
  <c r="M142" i="21"/>
  <c r="J143" i="21"/>
  <c r="K143" i="21"/>
  <c r="L143" i="21"/>
  <c r="M143" i="21"/>
  <c r="J145" i="21"/>
  <c r="K145" i="21"/>
  <c r="L145" i="21"/>
  <c r="M145" i="21"/>
  <c r="J146" i="21"/>
  <c r="K146" i="21"/>
  <c r="L146" i="21"/>
  <c r="M146" i="21"/>
  <c r="J147" i="21"/>
  <c r="K147" i="21"/>
  <c r="L147" i="21"/>
  <c r="M147" i="21"/>
  <c r="J148" i="21"/>
  <c r="K148" i="21"/>
  <c r="L148" i="21"/>
  <c r="M148" i="21"/>
  <c r="J149" i="21"/>
  <c r="K149" i="21"/>
  <c r="L149" i="21"/>
  <c r="M149" i="21"/>
  <c r="J150" i="21"/>
  <c r="K150" i="21"/>
  <c r="L150" i="21"/>
  <c r="M150" i="21"/>
  <c r="J154" i="21"/>
  <c r="K154" i="21"/>
  <c r="J155" i="21"/>
  <c r="K155" i="21"/>
  <c r="L155" i="21"/>
  <c r="M155" i="21"/>
  <c r="J156" i="21"/>
  <c r="K156" i="21"/>
  <c r="L156" i="21"/>
  <c r="M156" i="21"/>
  <c r="J157" i="21"/>
  <c r="K157" i="21"/>
  <c r="L157" i="21"/>
  <c r="M157" i="21"/>
  <c r="J158" i="21"/>
  <c r="K158" i="21"/>
  <c r="L158" i="21"/>
  <c r="M158" i="21"/>
  <c r="J159" i="21"/>
  <c r="K159" i="21"/>
  <c r="L159" i="21"/>
  <c r="M159" i="21"/>
  <c r="J160" i="21"/>
  <c r="K160" i="21"/>
  <c r="L160" i="21"/>
  <c r="M160" i="21"/>
  <c r="J161" i="21"/>
  <c r="K161" i="21"/>
  <c r="L161" i="21"/>
  <c r="M161" i="21"/>
  <c r="J162" i="21"/>
  <c r="K162" i="21"/>
  <c r="J164" i="21"/>
  <c r="K164" i="21"/>
  <c r="L164" i="21"/>
  <c r="M164" i="21"/>
  <c r="J165" i="21"/>
  <c r="K165" i="21"/>
  <c r="J166" i="21"/>
  <c r="K166" i="21"/>
  <c r="D90" i="29" l="1"/>
  <c r="C90" i="29"/>
  <c r="B90" i="29"/>
  <c r="L8" i="2" l="1"/>
  <c r="C6" i="51" l="1"/>
  <c r="D6" i="51"/>
  <c r="E6" i="51"/>
  <c r="F6" i="51"/>
  <c r="G6" i="51"/>
  <c r="B6" i="51"/>
  <c r="L5" i="2" l="1"/>
  <c r="L6" i="2"/>
  <c r="L7" i="2"/>
  <c r="L9" i="2"/>
  <c r="L10" i="2"/>
  <c r="L11" i="2"/>
  <c r="B6" i="34" l="1"/>
  <c r="H5" i="28" l="1"/>
  <c r="H6" i="28"/>
  <c r="H7" i="28"/>
  <c r="H8" i="28"/>
  <c r="H9" i="28"/>
  <c r="H10" i="28"/>
  <c r="H11" i="28"/>
  <c r="H12" i="28"/>
  <c r="H13" i="28"/>
  <c r="H14" i="28"/>
  <c r="H15" i="28"/>
  <c r="H16" i="28"/>
  <c r="H17" i="28"/>
  <c r="H4" i="28"/>
  <c r="G5" i="28"/>
  <c r="G6" i="28"/>
  <c r="G7" i="28"/>
  <c r="G8" i="28"/>
  <c r="G9" i="28"/>
  <c r="G10" i="28"/>
  <c r="G11" i="28"/>
  <c r="G12" i="28"/>
  <c r="G13" i="28"/>
  <c r="G14" i="28"/>
  <c r="G15" i="28"/>
  <c r="G16" i="28"/>
  <c r="G17" i="28"/>
  <c r="D87" i="29"/>
  <c r="D4" i="29"/>
  <c r="D5" i="29"/>
  <c r="D6" i="29"/>
  <c r="D7" i="29"/>
  <c r="D9" i="29"/>
  <c r="D10" i="29"/>
  <c r="D16" i="29"/>
  <c r="D20" i="29"/>
  <c r="D21" i="29"/>
  <c r="D22" i="29"/>
  <c r="D23" i="29"/>
  <c r="D24" i="29"/>
  <c r="D27" i="29"/>
  <c r="D28" i="29"/>
  <c r="D29" i="29"/>
  <c r="D30" i="29"/>
  <c r="D31" i="29"/>
  <c r="D32" i="29"/>
  <c r="D36" i="29"/>
  <c r="D37" i="29"/>
  <c r="D38" i="29"/>
  <c r="D39" i="29"/>
  <c r="D40" i="29"/>
  <c r="D41" i="29"/>
  <c r="D42" i="29"/>
  <c r="D43" i="29"/>
  <c r="D44" i="29"/>
  <c r="D46" i="29"/>
  <c r="D48" i="29"/>
  <c r="D50" i="29"/>
  <c r="D51" i="29"/>
  <c r="D52" i="29"/>
  <c r="D55" i="29"/>
  <c r="D56" i="29"/>
  <c r="D57" i="29"/>
  <c r="D58" i="29"/>
  <c r="D59" i="29"/>
  <c r="D60" i="29"/>
  <c r="D61" i="29"/>
  <c r="D62" i="29"/>
  <c r="D63" i="29"/>
  <c r="D65" i="29"/>
  <c r="D66" i="29"/>
  <c r="D67" i="29"/>
  <c r="D68" i="29"/>
  <c r="D69" i="29"/>
  <c r="D70" i="29"/>
  <c r="D71" i="29"/>
  <c r="D73" i="29"/>
  <c r="D74" i="29"/>
  <c r="D75" i="29"/>
  <c r="D76" i="29"/>
  <c r="D77" i="29"/>
  <c r="D79" i="29"/>
  <c r="D80" i="29"/>
  <c r="D81" i="29"/>
  <c r="D82" i="29"/>
  <c r="D83" i="29"/>
  <c r="D85" i="29"/>
  <c r="D86" i="29"/>
  <c r="D88" i="29"/>
  <c r="S5" i="24"/>
  <c r="S6" i="24"/>
  <c r="S7" i="24"/>
  <c r="S8" i="24"/>
  <c r="S9" i="24"/>
  <c r="S10" i="24"/>
  <c r="S11" i="24"/>
  <c r="S12" i="24"/>
  <c r="S13" i="24"/>
  <c r="S14" i="24"/>
  <c r="S15" i="24"/>
  <c r="S16" i="24"/>
  <c r="S17" i="24"/>
  <c r="S18" i="24"/>
  <c r="S19" i="24"/>
  <c r="S20" i="24"/>
  <c r="S21" i="24"/>
  <c r="S22" i="24"/>
  <c r="S23" i="24"/>
  <c r="S24" i="24"/>
  <c r="S25" i="24"/>
  <c r="S26" i="24"/>
  <c r="S27" i="24"/>
  <c r="S28" i="24"/>
  <c r="S29" i="24"/>
  <c r="S30" i="24"/>
  <c r="S31" i="24"/>
  <c r="S32" i="24"/>
  <c r="S33" i="24"/>
  <c r="S34" i="24"/>
  <c r="S35" i="24"/>
  <c r="S36" i="24"/>
  <c r="S37" i="24"/>
  <c r="S38" i="24"/>
  <c r="S39" i="24"/>
  <c r="S40" i="24"/>
  <c r="S41" i="24"/>
  <c r="S42" i="24"/>
  <c r="S43" i="24"/>
  <c r="S44" i="24"/>
  <c r="S45" i="24"/>
  <c r="S46" i="24"/>
  <c r="S47" i="24"/>
  <c r="S48" i="24"/>
  <c r="S49" i="24"/>
  <c r="R5" i="24"/>
  <c r="R6" i="24"/>
  <c r="R7" i="24"/>
  <c r="R8" i="24"/>
  <c r="R9" i="24"/>
  <c r="R10" i="24"/>
  <c r="R11" i="24"/>
  <c r="R12" i="24"/>
  <c r="R13" i="24"/>
  <c r="R14" i="24"/>
  <c r="R15" i="24"/>
  <c r="R16" i="24"/>
  <c r="R17" i="24"/>
  <c r="R18" i="24"/>
  <c r="R19" i="24"/>
  <c r="R20" i="24"/>
  <c r="R21" i="24"/>
  <c r="R22" i="24"/>
  <c r="R23" i="24"/>
  <c r="R24" i="24"/>
  <c r="R25" i="24"/>
  <c r="R26" i="24"/>
  <c r="R27" i="24"/>
  <c r="R28" i="24"/>
  <c r="R29" i="24"/>
  <c r="R30" i="24"/>
  <c r="R31" i="24"/>
  <c r="R32" i="24"/>
  <c r="R33" i="24"/>
  <c r="R34" i="24"/>
  <c r="R35" i="24"/>
  <c r="R36" i="24"/>
  <c r="R37" i="24"/>
  <c r="R38" i="24"/>
  <c r="R39" i="24"/>
  <c r="R40" i="24"/>
  <c r="R41" i="24"/>
  <c r="R42" i="24"/>
  <c r="R43" i="24"/>
  <c r="R44" i="24"/>
  <c r="R45" i="24"/>
  <c r="R46" i="24"/>
  <c r="R47" i="24"/>
  <c r="R48" i="24"/>
  <c r="R49" i="24"/>
  <c r="Q5" i="24"/>
  <c r="Q6" i="24"/>
  <c r="Q7" i="24"/>
  <c r="Q8" i="24"/>
  <c r="Q9" i="24"/>
  <c r="Q10" i="24"/>
  <c r="Q11" i="24"/>
  <c r="Q12" i="24"/>
  <c r="Q13" i="24"/>
  <c r="Q14" i="24"/>
  <c r="Q15" i="24"/>
  <c r="Q16" i="24"/>
  <c r="Q17" i="24"/>
  <c r="Q18" i="24"/>
  <c r="Q19" i="24"/>
  <c r="Q20" i="24"/>
  <c r="Q21" i="24"/>
  <c r="Q22" i="24"/>
  <c r="Q23" i="24"/>
  <c r="Q24" i="24"/>
  <c r="Q25" i="24"/>
  <c r="Q26" i="24"/>
  <c r="Q27" i="24"/>
  <c r="Q28" i="24"/>
  <c r="Q29" i="24"/>
  <c r="Q30" i="24"/>
  <c r="Q31" i="24"/>
  <c r="Q32" i="24"/>
  <c r="Q33" i="24"/>
  <c r="Q34" i="24"/>
  <c r="Q35" i="24"/>
  <c r="Q36" i="24"/>
  <c r="Q37" i="24"/>
  <c r="Q38" i="24"/>
  <c r="Q39" i="24"/>
  <c r="Q40" i="24"/>
  <c r="Q41" i="24"/>
  <c r="Q42" i="24"/>
  <c r="Q43" i="24"/>
  <c r="Q44" i="24"/>
  <c r="Q45" i="24"/>
  <c r="Q46" i="24"/>
  <c r="Q47" i="24"/>
  <c r="Q48" i="24"/>
  <c r="Q49" i="24"/>
  <c r="P5" i="24"/>
  <c r="P6" i="24"/>
  <c r="P7" i="24"/>
  <c r="P8" i="24"/>
  <c r="P9" i="24"/>
  <c r="P10" i="24"/>
  <c r="P11" i="24"/>
  <c r="P12" i="24"/>
  <c r="P13" i="24"/>
  <c r="P14" i="24"/>
  <c r="P15" i="24"/>
  <c r="P16" i="24"/>
  <c r="P17" i="24"/>
  <c r="P18" i="24"/>
  <c r="P19" i="24"/>
  <c r="P20" i="24"/>
  <c r="P21" i="24"/>
  <c r="P22" i="24"/>
  <c r="P23" i="24"/>
  <c r="P24" i="24"/>
  <c r="P25" i="24"/>
  <c r="P26" i="24"/>
  <c r="P27" i="24"/>
  <c r="P28" i="24"/>
  <c r="P29" i="24"/>
  <c r="P30" i="24"/>
  <c r="P31" i="24"/>
  <c r="P32" i="24"/>
  <c r="P33" i="24"/>
  <c r="P34" i="24"/>
  <c r="P35" i="24"/>
  <c r="P36" i="24"/>
  <c r="P37" i="24"/>
  <c r="P38" i="24"/>
  <c r="P39" i="24"/>
  <c r="P40" i="24"/>
  <c r="P41" i="24"/>
  <c r="P42" i="24"/>
  <c r="P43" i="24"/>
  <c r="P44" i="24"/>
  <c r="P45" i="24"/>
  <c r="P46" i="24"/>
  <c r="P47" i="24"/>
  <c r="P48" i="24"/>
  <c r="P49" i="24"/>
  <c r="O5" i="24"/>
  <c r="O6" i="24"/>
  <c r="O7" i="24"/>
  <c r="O8" i="24"/>
  <c r="O9" i="24"/>
  <c r="O10" i="24"/>
  <c r="O11" i="24"/>
  <c r="O12" i="24"/>
  <c r="O13" i="24"/>
  <c r="O14" i="24"/>
  <c r="O15" i="24"/>
  <c r="O16" i="24"/>
  <c r="O17" i="24"/>
  <c r="O18" i="24"/>
  <c r="O19" i="24"/>
  <c r="O20" i="24"/>
  <c r="O21" i="24"/>
  <c r="O22" i="24"/>
  <c r="O23" i="24"/>
  <c r="O24" i="24"/>
  <c r="O25" i="24"/>
  <c r="O26" i="24"/>
  <c r="O27" i="24"/>
  <c r="O28" i="24"/>
  <c r="O29" i="24"/>
  <c r="O30" i="24"/>
  <c r="O31" i="24"/>
  <c r="O32" i="24"/>
  <c r="O33" i="24"/>
  <c r="O34" i="24"/>
  <c r="O35" i="24"/>
  <c r="O36" i="24"/>
  <c r="O37" i="24"/>
  <c r="O38" i="24"/>
  <c r="O39" i="24"/>
  <c r="O40" i="24"/>
  <c r="O41" i="24"/>
  <c r="O42" i="24"/>
  <c r="O43" i="24"/>
  <c r="O44" i="24"/>
  <c r="O45" i="24"/>
  <c r="O46" i="24"/>
  <c r="O47" i="24"/>
  <c r="O48" i="24"/>
  <c r="O49" i="24"/>
  <c r="O4" i="24"/>
  <c r="P4" i="24"/>
  <c r="Q4" i="24"/>
  <c r="R4" i="24"/>
  <c r="S4" i="24"/>
  <c r="N4" i="24"/>
  <c r="N5" i="24"/>
  <c r="N6" i="24"/>
  <c r="N7" i="24"/>
  <c r="N8" i="24"/>
  <c r="N9" i="24"/>
  <c r="N10" i="24"/>
  <c r="N11" i="24"/>
  <c r="N12" i="24"/>
  <c r="N13" i="24"/>
  <c r="N14" i="24"/>
  <c r="N15" i="24"/>
  <c r="N16" i="24"/>
  <c r="N17" i="24"/>
  <c r="N18" i="24"/>
  <c r="N19" i="24"/>
  <c r="N20" i="24"/>
  <c r="N21" i="24"/>
  <c r="N22" i="24"/>
  <c r="N23" i="24"/>
  <c r="N24" i="24"/>
  <c r="N25" i="24"/>
  <c r="N26" i="24"/>
  <c r="N27" i="24"/>
  <c r="N28" i="24"/>
  <c r="N29" i="24"/>
  <c r="N30" i="24"/>
  <c r="N31" i="24"/>
  <c r="N32" i="24"/>
  <c r="N33" i="24"/>
  <c r="N34" i="24"/>
  <c r="N35" i="24"/>
  <c r="N36" i="24"/>
  <c r="N37" i="24"/>
  <c r="N38" i="24"/>
  <c r="N39" i="24"/>
  <c r="N40" i="24"/>
  <c r="N41" i="24"/>
  <c r="N42" i="24"/>
  <c r="N43" i="24"/>
  <c r="N44" i="24"/>
  <c r="N45" i="24"/>
  <c r="N46" i="24"/>
  <c r="N47" i="24"/>
  <c r="N48" i="24"/>
  <c r="N49" i="24"/>
  <c r="M66" i="22"/>
  <c r="M67" i="22"/>
  <c r="M11" i="22"/>
  <c r="M22" i="22"/>
  <c r="M79" i="22"/>
  <c r="M39" i="22"/>
  <c r="M14" i="22"/>
  <c r="M68" i="22"/>
  <c r="M37" i="22"/>
  <c r="M31" i="22"/>
  <c r="M17" i="22"/>
  <c r="M9" i="22"/>
  <c r="M59" i="22"/>
  <c r="M45" i="22"/>
  <c r="M54" i="22"/>
  <c r="M30" i="22"/>
  <c r="M25" i="22"/>
  <c r="M70" i="22"/>
  <c r="M56" i="22"/>
  <c r="M6" i="22"/>
  <c r="M32" i="22"/>
  <c r="M8" i="22"/>
  <c r="M61" i="22"/>
  <c r="M7" i="22"/>
  <c r="M46" i="22"/>
  <c r="M47" i="22"/>
  <c r="M36" i="22"/>
  <c r="M26" i="22"/>
  <c r="M57" i="22"/>
  <c r="M63" i="22"/>
  <c r="M34" i="22"/>
  <c r="M23" i="22"/>
  <c r="M13" i="22"/>
  <c r="M12" i="22"/>
  <c r="M62" i="22"/>
  <c r="M69" i="22"/>
  <c r="M15" i="22"/>
  <c r="M81" i="22"/>
  <c r="M38" i="22"/>
  <c r="M35" i="22"/>
  <c r="M41" i="22"/>
  <c r="M73" i="22"/>
  <c r="M64" i="22"/>
  <c r="M53" i="22"/>
  <c r="M44" i="22"/>
  <c r="M50" i="22"/>
  <c r="M20" i="22"/>
  <c r="M21" i="22"/>
  <c r="M48" i="22"/>
  <c r="M29" i="22"/>
  <c r="M33" i="22"/>
  <c r="M51" i="22"/>
  <c r="M18" i="22"/>
  <c r="M55" i="22"/>
  <c r="M40" i="22"/>
  <c r="M19" i="22"/>
  <c r="M58" i="22"/>
  <c r="M52" i="22"/>
  <c r="M24" i="22"/>
  <c r="M28" i="22"/>
  <c r="M10" i="22"/>
  <c r="M83" i="22"/>
  <c r="M49" i="22"/>
  <c r="M16" i="22"/>
  <c r="M27" i="22"/>
  <c r="M5" i="22"/>
  <c r="M42" i="22"/>
  <c r="L66" i="22"/>
  <c r="L67" i="22"/>
  <c r="L11" i="22"/>
  <c r="L22" i="22"/>
  <c r="L79" i="22"/>
  <c r="L39" i="22"/>
  <c r="L14" i="22"/>
  <c r="L68" i="22"/>
  <c r="L37" i="22"/>
  <c r="L31" i="22"/>
  <c r="L17" i="22"/>
  <c r="L9" i="22"/>
  <c r="L59" i="22"/>
  <c r="L45" i="22"/>
  <c r="L54" i="22"/>
  <c r="L30" i="22"/>
  <c r="L25" i="22"/>
  <c r="L70" i="22"/>
  <c r="L56" i="22"/>
  <c r="L6" i="22"/>
  <c r="L32" i="22"/>
  <c r="L8" i="22"/>
  <c r="L61" i="22"/>
  <c r="L7" i="22"/>
  <c r="L46" i="22"/>
  <c r="L47" i="22"/>
  <c r="L36" i="22"/>
  <c r="L26" i="22"/>
  <c r="L57" i="22"/>
  <c r="L63" i="22"/>
  <c r="L34" i="22"/>
  <c r="L23" i="22"/>
  <c r="L13" i="22"/>
  <c r="L12" i="22"/>
  <c r="L62" i="22"/>
  <c r="L69" i="22"/>
  <c r="L15" i="22"/>
  <c r="L81" i="22"/>
  <c r="L38" i="22"/>
  <c r="L35" i="22"/>
  <c r="L41" i="22"/>
  <c r="L73" i="22"/>
  <c r="L64" i="22"/>
  <c r="L53" i="22"/>
  <c r="L44" i="22"/>
  <c r="L50" i="22"/>
  <c r="L20" i="22"/>
  <c r="L21" i="22"/>
  <c r="L48" i="22"/>
  <c r="L29" i="22"/>
  <c r="L33" i="22"/>
  <c r="L51" i="22"/>
  <c r="L18" i="22"/>
  <c r="L55" i="22"/>
  <c r="L40" i="22"/>
  <c r="L19" i="22"/>
  <c r="L58" i="22"/>
  <c r="L52" i="22"/>
  <c r="L24" i="22"/>
  <c r="L28" i="22"/>
  <c r="L10" i="22"/>
  <c r="L83" i="22"/>
  <c r="L49" i="22"/>
  <c r="L16" i="22"/>
  <c r="L27" i="22"/>
  <c r="L5" i="22"/>
  <c r="L42" i="22"/>
  <c r="K78" i="22"/>
  <c r="K67" i="22"/>
  <c r="K11" i="22"/>
  <c r="K22" i="22"/>
  <c r="K39" i="22"/>
  <c r="K14" i="22"/>
  <c r="K68" i="22"/>
  <c r="K37" i="22"/>
  <c r="K31" i="22"/>
  <c r="K17" i="22"/>
  <c r="K9" i="22"/>
  <c r="K59" i="22"/>
  <c r="K45" i="22"/>
  <c r="K80" i="22"/>
  <c r="K54" i="22"/>
  <c r="K30" i="22"/>
  <c r="K25" i="22"/>
  <c r="K70" i="22"/>
  <c r="K56" i="22"/>
  <c r="K6" i="22"/>
  <c r="K32" i="22"/>
  <c r="K8" i="22"/>
  <c r="K61" i="22"/>
  <c r="K7" i="22"/>
  <c r="K46" i="22"/>
  <c r="K47" i="22"/>
  <c r="K36" i="22"/>
  <c r="K26" i="22"/>
  <c r="K57" i="22"/>
  <c r="K63" i="22"/>
  <c r="K34" i="22"/>
  <c r="K23" i="22"/>
  <c r="K13" i="22"/>
  <c r="K12" i="22"/>
  <c r="K62" i="22"/>
  <c r="K69" i="22"/>
  <c r="K15" i="22"/>
  <c r="K38" i="22"/>
  <c r="K35" i="22"/>
  <c r="K41" i="22"/>
  <c r="K73" i="22"/>
  <c r="K43" i="22"/>
  <c r="K64" i="22"/>
  <c r="K53" i="22"/>
  <c r="K44" i="22"/>
  <c r="K50" i="22"/>
  <c r="K20" i="22"/>
  <c r="K21" i="22"/>
  <c r="K48" i="22"/>
  <c r="K29" i="22"/>
  <c r="K33" i="22"/>
  <c r="K51" i="22"/>
  <c r="K18" i="22"/>
  <c r="K82" i="22"/>
  <c r="K55" i="22"/>
  <c r="K40" i="22"/>
  <c r="K19" i="22"/>
  <c r="K58" i="22"/>
  <c r="K52" i="22"/>
  <c r="K24" i="22"/>
  <c r="K28" i="22"/>
  <c r="K10" i="22"/>
  <c r="K83" i="22"/>
  <c r="K49" i="22"/>
  <c r="K76" i="22"/>
  <c r="K16" i="22"/>
  <c r="K27" i="22"/>
  <c r="K5" i="22"/>
  <c r="K42" i="22"/>
  <c r="J78" i="22"/>
  <c r="J67" i="22"/>
  <c r="J11" i="22"/>
  <c r="J22" i="22"/>
  <c r="J39" i="22"/>
  <c r="J14" i="22"/>
  <c r="J68" i="22"/>
  <c r="J37" i="22"/>
  <c r="J31" i="22"/>
  <c r="J17" i="22"/>
  <c r="J9" i="22"/>
  <c r="J59" i="22"/>
  <c r="J45" i="22"/>
  <c r="J80" i="22"/>
  <c r="J54" i="22"/>
  <c r="J30" i="22"/>
  <c r="J25" i="22"/>
  <c r="J70" i="22"/>
  <c r="J56" i="22"/>
  <c r="J6" i="22"/>
  <c r="J32" i="22"/>
  <c r="J8" i="22"/>
  <c r="J61" i="22"/>
  <c r="J7" i="22"/>
  <c r="J46" i="22"/>
  <c r="J47" i="22"/>
  <c r="J36" i="22"/>
  <c r="J26" i="22"/>
  <c r="J57" i="22"/>
  <c r="J63" i="22"/>
  <c r="J34" i="22"/>
  <c r="J23" i="22"/>
  <c r="J13" i="22"/>
  <c r="J12" i="22"/>
  <c r="J62" i="22"/>
  <c r="J69" i="22"/>
  <c r="J15" i="22"/>
  <c r="J38" i="22"/>
  <c r="J35" i="22"/>
  <c r="J41" i="22"/>
  <c r="J73" i="22"/>
  <c r="J43" i="22"/>
  <c r="J64" i="22"/>
  <c r="J53" i="22"/>
  <c r="J44" i="22"/>
  <c r="J50" i="22"/>
  <c r="J20" i="22"/>
  <c r="J21" i="22"/>
  <c r="J48" i="22"/>
  <c r="J29" i="22"/>
  <c r="J33" i="22"/>
  <c r="J51" i="22"/>
  <c r="J18" i="22"/>
  <c r="J82" i="22"/>
  <c r="J55" i="22"/>
  <c r="J40" i="22"/>
  <c r="J19" i="22"/>
  <c r="J58" i="22"/>
  <c r="J52" i="22"/>
  <c r="J24" i="22"/>
  <c r="J28" i="22"/>
  <c r="J10" i="22"/>
  <c r="J83" i="22"/>
  <c r="J49" i="22"/>
  <c r="J76" i="22"/>
  <c r="J16" i="22"/>
  <c r="J27" i="22"/>
  <c r="J5" i="22"/>
  <c r="J42" i="22"/>
  <c r="M7" i="20"/>
  <c r="M8" i="20"/>
  <c r="M9" i="20"/>
  <c r="M10" i="20"/>
  <c r="M11" i="20"/>
  <c r="M12" i="20"/>
  <c r="M13" i="20"/>
  <c r="M14" i="20"/>
  <c r="M15" i="20"/>
  <c r="M16" i="20"/>
  <c r="M17" i="20"/>
  <c r="M18" i="20"/>
  <c r="L7" i="20"/>
  <c r="L8" i="20"/>
  <c r="L9" i="20"/>
  <c r="L10" i="20"/>
  <c r="L11" i="20"/>
  <c r="L12" i="20"/>
  <c r="L13" i="20"/>
  <c r="L14" i="20"/>
  <c r="L15" i="20"/>
  <c r="L16" i="20"/>
  <c r="L17" i="20"/>
  <c r="L18" i="20"/>
  <c r="K7" i="20"/>
  <c r="K8" i="20"/>
  <c r="K9" i="20"/>
  <c r="K10" i="20"/>
  <c r="K11" i="20"/>
  <c r="K12" i="20"/>
  <c r="K13" i="20"/>
  <c r="K14" i="20"/>
  <c r="K15" i="20"/>
  <c r="K16" i="20"/>
  <c r="K17" i="20"/>
  <c r="K18" i="20"/>
  <c r="J7" i="20"/>
  <c r="J8" i="20"/>
  <c r="J9" i="20"/>
  <c r="J10" i="20"/>
  <c r="J11" i="20"/>
  <c r="J12" i="20"/>
  <c r="J13" i="20"/>
  <c r="J14" i="20"/>
  <c r="J15" i="20"/>
  <c r="J16" i="20"/>
  <c r="J17" i="20"/>
  <c r="J18" i="20"/>
  <c r="C8" i="40"/>
  <c r="C8" i="35"/>
  <c r="C6" i="34"/>
  <c r="C6" i="32"/>
  <c r="G6" i="31"/>
  <c r="D6" i="31"/>
  <c r="E4" i="28"/>
  <c r="D4" i="28"/>
  <c r="G4" i="28" s="1"/>
  <c r="D6" i="26"/>
  <c r="M4" i="24"/>
  <c r="L4" i="24"/>
  <c r="K4" i="24"/>
  <c r="J4" i="24"/>
  <c r="I4" i="24"/>
  <c r="H4" i="24"/>
  <c r="G4" i="24"/>
  <c r="F4" i="24"/>
  <c r="E4" i="24"/>
  <c r="D4" i="24"/>
  <c r="C4" i="24"/>
  <c r="B4" i="24"/>
  <c r="I4" i="22"/>
  <c r="H4" i="22"/>
  <c r="G4" i="22"/>
  <c r="E4" i="22"/>
  <c r="D4" i="22"/>
  <c r="C4" i="22"/>
  <c r="B4" i="22"/>
  <c r="I152" i="21"/>
  <c r="H152" i="21"/>
  <c r="G152" i="21"/>
  <c r="F152" i="21"/>
  <c r="E152" i="21"/>
  <c r="E4" i="21" s="1"/>
  <c r="D152" i="21"/>
  <c r="D4" i="21" s="1"/>
  <c r="C152" i="21"/>
  <c r="C4" i="21" s="1"/>
  <c r="B152" i="21"/>
  <c r="B4" i="21" s="1"/>
  <c r="I5" i="20"/>
  <c r="M5" i="20" s="1"/>
  <c r="H5" i="20"/>
  <c r="L5" i="20" s="1"/>
  <c r="G5" i="20"/>
  <c r="K5" i="20" s="1"/>
  <c r="F5" i="20"/>
  <c r="J5" i="20" s="1"/>
  <c r="E5" i="20"/>
  <c r="D5" i="20"/>
  <c r="C5" i="20"/>
  <c r="B5" i="20"/>
  <c r="G5" i="19"/>
  <c r="H5" i="19"/>
  <c r="G6" i="19"/>
  <c r="H6" i="19"/>
  <c r="G7" i="19"/>
  <c r="H7" i="19"/>
  <c r="G8" i="19"/>
  <c r="H8" i="19"/>
  <c r="G9" i="19"/>
  <c r="H9" i="19"/>
  <c r="G10" i="19"/>
  <c r="H10" i="19"/>
  <c r="G11" i="19"/>
  <c r="H11" i="19"/>
  <c r="G12" i="19"/>
  <c r="H12" i="19"/>
  <c r="G13" i="19"/>
  <c r="H13" i="19"/>
  <c r="G14" i="19"/>
  <c r="H14" i="19"/>
  <c r="G15" i="19"/>
  <c r="H15" i="19"/>
  <c r="G16" i="19"/>
  <c r="H16" i="19"/>
  <c r="G17" i="19"/>
  <c r="H17" i="19"/>
  <c r="G18" i="19"/>
  <c r="H18" i="19"/>
  <c r="G19" i="19"/>
  <c r="H19" i="19"/>
  <c r="G20" i="19"/>
  <c r="H20" i="19"/>
  <c r="G21" i="19"/>
  <c r="H21" i="19"/>
  <c r="G22" i="19"/>
  <c r="H22" i="19"/>
  <c r="G23" i="19"/>
  <c r="H23" i="19"/>
  <c r="G24" i="19"/>
  <c r="H24" i="19"/>
  <c r="G25" i="19"/>
  <c r="H25" i="19"/>
  <c r="G26" i="19"/>
  <c r="H26" i="19"/>
  <c r="G27" i="19"/>
  <c r="H27" i="19"/>
  <c r="H4" i="19"/>
  <c r="G4" i="19"/>
  <c r="H6" i="5"/>
  <c r="J8" i="5"/>
  <c r="J9" i="5"/>
  <c r="J10" i="5"/>
  <c r="J13" i="5"/>
  <c r="J14" i="5"/>
  <c r="J15" i="5"/>
  <c r="J17" i="5"/>
  <c r="J19" i="5"/>
  <c r="J20" i="5"/>
  <c r="J23" i="5"/>
  <c r="J24" i="5"/>
  <c r="J25" i="5"/>
  <c r="J26" i="5"/>
  <c r="J27" i="5"/>
  <c r="J31" i="5"/>
  <c r="J32" i="5"/>
  <c r="J33" i="5"/>
  <c r="J34" i="5"/>
  <c r="J39" i="5"/>
  <c r="J40" i="5"/>
  <c r="J41" i="5"/>
  <c r="J43" i="5"/>
  <c r="J44" i="5"/>
  <c r="J47" i="5"/>
  <c r="J49" i="5"/>
  <c r="J51" i="5"/>
  <c r="J52" i="5"/>
  <c r="J53" i="5"/>
  <c r="J54" i="5"/>
  <c r="J57" i="5"/>
  <c r="J58" i="5"/>
  <c r="J61" i="5"/>
  <c r="J63" i="5"/>
  <c r="J64" i="5"/>
  <c r="J65" i="5"/>
  <c r="J66" i="5"/>
  <c r="J70" i="5"/>
  <c r="J75" i="5"/>
  <c r="J76" i="5"/>
  <c r="J79" i="5"/>
  <c r="J83" i="5"/>
  <c r="J84" i="5"/>
  <c r="J86" i="5"/>
  <c r="J87" i="5"/>
  <c r="J88" i="5"/>
  <c r="J89" i="5"/>
  <c r="J90" i="5"/>
  <c r="J91" i="5"/>
  <c r="J93" i="5"/>
  <c r="J96" i="5"/>
  <c r="J98" i="5"/>
  <c r="J99" i="5"/>
  <c r="J100" i="5"/>
  <c r="J101" i="5"/>
  <c r="J102" i="5"/>
  <c r="J103" i="5"/>
  <c r="J104" i="5"/>
  <c r="J105" i="5"/>
  <c r="J108" i="5"/>
  <c r="J109" i="5"/>
  <c r="J112" i="5"/>
  <c r="J114" i="5"/>
  <c r="I5" i="5"/>
  <c r="I6" i="5"/>
  <c r="I7" i="5"/>
  <c r="I8" i="5"/>
  <c r="I9" i="5"/>
  <c r="I11" i="5"/>
  <c r="I13" i="5"/>
  <c r="I15" i="5"/>
  <c r="I16" i="5"/>
  <c r="I17" i="5"/>
  <c r="I19" i="5"/>
  <c r="I20" i="5"/>
  <c r="I23" i="5"/>
  <c r="I24" i="5"/>
  <c r="I25" i="5"/>
  <c r="I26" i="5"/>
  <c r="I27" i="5"/>
  <c r="I30" i="5"/>
  <c r="I31" i="5"/>
  <c r="I32" i="5"/>
  <c r="I33" i="5"/>
  <c r="I34" i="5"/>
  <c r="I36" i="5"/>
  <c r="I38" i="5"/>
  <c r="I39" i="5"/>
  <c r="I40" i="5"/>
  <c r="I41" i="5"/>
  <c r="I43" i="5"/>
  <c r="I44" i="5"/>
  <c r="I47" i="5"/>
  <c r="I48" i="5"/>
  <c r="I49" i="5"/>
  <c r="I51" i="5"/>
  <c r="I52" i="5"/>
  <c r="I53" i="5"/>
  <c r="I54" i="5"/>
  <c r="I55" i="5"/>
  <c r="I57" i="5"/>
  <c r="I58" i="5"/>
  <c r="I59" i="5"/>
  <c r="I61" i="5"/>
  <c r="I63" i="5"/>
  <c r="I65" i="5"/>
  <c r="I66" i="5"/>
  <c r="I70" i="5"/>
  <c r="I75" i="5"/>
  <c r="I76" i="5"/>
  <c r="I77" i="5"/>
  <c r="I79" i="5"/>
  <c r="I81" i="5"/>
  <c r="I82" i="5"/>
  <c r="I83" i="5"/>
  <c r="I84" i="5"/>
  <c r="I85" i="5"/>
  <c r="I86" i="5"/>
  <c r="I88" i="5"/>
  <c r="I89" i="5"/>
  <c r="I90" i="5"/>
  <c r="I91" i="5"/>
  <c r="I93" i="5"/>
  <c r="I94" i="5"/>
  <c r="I95" i="5"/>
  <c r="I96" i="5"/>
  <c r="I98" i="5"/>
  <c r="I99" i="5"/>
  <c r="I100" i="5"/>
  <c r="I102" i="5"/>
  <c r="I103" i="5"/>
  <c r="I104" i="5"/>
  <c r="I105" i="5"/>
  <c r="I108" i="5"/>
  <c r="I109" i="5"/>
  <c r="I111" i="5"/>
  <c r="I112" i="5"/>
  <c r="I114" i="5"/>
  <c r="I116" i="5"/>
  <c r="I4" i="5"/>
  <c r="J4" i="5"/>
  <c r="H4" i="5"/>
  <c r="H5" i="5"/>
  <c r="H7" i="5"/>
  <c r="H8" i="5"/>
  <c r="H9" i="5"/>
  <c r="H10" i="5"/>
  <c r="H11" i="5"/>
  <c r="H13" i="5"/>
  <c r="H14" i="5"/>
  <c r="H15" i="5"/>
  <c r="H16" i="5"/>
  <c r="H17" i="5"/>
  <c r="H19" i="5"/>
  <c r="H20" i="5"/>
  <c r="H22" i="5"/>
  <c r="H23" i="5"/>
  <c r="H24" i="5"/>
  <c r="H25" i="5"/>
  <c r="H26" i="5"/>
  <c r="H27" i="5"/>
  <c r="H28" i="5"/>
  <c r="H31" i="5"/>
  <c r="H32" i="5"/>
  <c r="H34" i="5"/>
  <c r="H37" i="5"/>
  <c r="H38" i="5"/>
  <c r="H39" i="5"/>
  <c r="H40" i="5"/>
  <c r="H41" i="5"/>
  <c r="H42" i="5"/>
  <c r="H43" i="5"/>
  <c r="H44" i="5"/>
  <c r="H45" i="5"/>
  <c r="H46" i="5"/>
  <c r="H47" i="5"/>
  <c r="H49" i="5"/>
  <c r="H50" i="5"/>
  <c r="H51" i="5"/>
  <c r="H52" i="5"/>
  <c r="H53" i="5"/>
  <c r="H54" i="5"/>
  <c r="H55" i="5"/>
  <c r="H56" i="5"/>
  <c r="H57" i="5"/>
  <c r="H58" i="5"/>
  <c r="H59" i="5"/>
  <c r="H60" i="5"/>
  <c r="H61" i="5"/>
  <c r="H62" i="5"/>
  <c r="H63" i="5"/>
  <c r="H64" i="5"/>
  <c r="H65" i="5"/>
  <c r="H66" i="5"/>
  <c r="H68" i="5"/>
  <c r="H69" i="5"/>
  <c r="H70" i="5"/>
  <c r="H71" i="5"/>
  <c r="H72" i="5"/>
  <c r="H75" i="5"/>
  <c r="H76" i="5"/>
  <c r="H77" i="5"/>
  <c r="H78" i="5"/>
  <c r="H79" i="5"/>
  <c r="H80" i="5"/>
  <c r="H81" i="5"/>
  <c r="H83" i="5"/>
  <c r="H84" i="5"/>
  <c r="H85" i="5"/>
  <c r="H88" i="5"/>
  <c r="H89" i="5"/>
  <c r="H90" i="5"/>
  <c r="H91" i="5"/>
  <c r="H93" i="5"/>
  <c r="H94" i="5"/>
  <c r="H96" i="5"/>
  <c r="H97" i="5"/>
  <c r="H98" i="5"/>
  <c r="H99" i="5"/>
  <c r="H100" i="5"/>
  <c r="H101" i="5"/>
  <c r="H102" i="5"/>
  <c r="H103" i="5"/>
  <c r="H104" i="5"/>
  <c r="H105" i="5"/>
  <c r="H107" i="5"/>
  <c r="H108" i="5"/>
  <c r="H109" i="5"/>
  <c r="H111" i="5"/>
  <c r="H112" i="5"/>
  <c r="H114" i="5"/>
  <c r="H116" i="5"/>
  <c r="I5" i="4"/>
  <c r="J5" i="4"/>
  <c r="I6" i="4"/>
  <c r="J6" i="4"/>
  <c r="I7" i="4"/>
  <c r="J7" i="4"/>
  <c r="I8" i="4"/>
  <c r="J8" i="4"/>
  <c r="I9" i="4"/>
  <c r="J9" i="4"/>
  <c r="I10" i="4"/>
  <c r="J10" i="4"/>
  <c r="I11" i="4"/>
  <c r="J11" i="4"/>
  <c r="I12" i="4"/>
  <c r="J12" i="4"/>
  <c r="I13" i="4"/>
  <c r="J13" i="4"/>
  <c r="I14" i="4"/>
  <c r="J14" i="4"/>
  <c r="I15" i="4"/>
  <c r="J15" i="4"/>
  <c r="I16" i="4"/>
  <c r="J16" i="4"/>
  <c r="I17" i="4"/>
  <c r="J17" i="4"/>
  <c r="H5" i="4"/>
  <c r="H6" i="4"/>
  <c r="H7" i="4"/>
  <c r="H8" i="4"/>
  <c r="H9" i="4"/>
  <c r="H10" i="4"/>
  <c r="H11" i="4"/>
  <c r="H12" i="4"/>
  <c r="H13" i="4"/>
  <c r="H14" i="4"/>
  <c r="H15" i="4"/>
  <c r="H16" i="4"/>
  <c r="H17" i="4"/>
  <c r="D4" i="4"/>
  <c r="C4" i="4"/>
  <c r="I4" i="4" s="1"/>
  <c r="E4" i="4"/>
  <c r="F4" i="4"/>
  <c r="G4" i="4"/>
  <c r="B4" i="4"/>
  <c r="H4" i="4" s="1"/>
  <c r="F10" i="16"/>
  <c r="G10" i="16"/>
  <c r="E10" i="16"/>
  <c r="G4" i="12"/>
  <c r="G5" i="12"/>
  <c r="G6" i="12"/>
  <c r="G7" i="12"/>
  <c r="G8" i="12"/>
  <c r="B21" i="10"/>
  <c r="C21" i="10"/>
  <c r="D21" i="10"/>
  <c r="E21" i="10"/>
  <c r="F21" i="10"/>
  <c r="G21" i="10"/>
  <c r="E27" i="19"/>
  <c r="F27" i="19"/>
  <c r="C27" i="19"/>
  <c r="D27" i="19"/>
  <c r="F4" i="5"/>
  <c r="G4" i="5"/>
  <c r="E4" i="5"/>
  <c r="E6" i="36"/>
  <c r="E5" i="36"/>
  <c r="E4" i="36"/>
  <c r="D10" i="18"/>
  <c r="C10" i="18"/>
  <c r="B10" i="18"/>
  <c r="B6" i="8"/>
  <c r="K152" i="21" l="1"/>
  <c r="G4" i="21"/>
  <c r="K4" i="21" s="1"/>
  <c r="L152" i="21"/>
  <c r="H4" i="21"/>
  <c r="L4" i="21" s="1"/>
  <c r="M152" i="21"/>
  <c r="I4" i="21"/>
  <c r="M4" i="21" s="1"/>
  <c r="J152" i="21"/>
  <c r="F4" i="21"/>
  <c r="J4" i="21" s="1"/>
  <c r="K4" i="22"/>
  <c r="M4" i="22"/>
  <c r="J4" i="4"/>
  <c r="C6" i="8"/>
  <c r="F22" i="10" l="1"/>
  <c r="G22" i="10"/>
  <c r="E2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tc={613F7006-9468-47B3-8CCC-2A39558E7E49}</author>
  </authors>
  <commentList>
    <comment ref="G5" authorId="0" shapeId="0" xr:uid="{613F7006-9468-47B3-8CCC-2A39558E7E49}">
      <text>
        <t>[Threaded comment]
Your version of Excel allows you to read this threaded comment; however, any edits to it will get removed if the file is opened in a newer version of Excel. Learn more: https://go.microsoft.com/fwlink/?linkid=870924
Comment:
    [Mention was removed] [Mention was removed] this doesn't match total in table 1</t>
      </text>
    </comment>
  </commentList>
</comments>
</file>

<file path=xl/sharedStrings.xml><?xml version="1.0" encoding="utf-8"?>
<sst xmlns="http://schemas.openxmlformats.org/spreadsheetml/2006/main" count="1768" uniqueCount="1068">
  <si>
    <t>Source: Intellectual Property Office administrative data</t>
  </si>
  <si>
    <t>Lead Statistician: Pauline Beck</t>
  </si>
  <si>
    <t>statistics@ipo.gov.uk</t>
  </si>
  <si>
    <t>Contents:</t>
  </si>
  <si>
    <t>Title</t>
  </si>
  <si>
    <t>Table 1:</t>
  </si>
  <si>
    <t>Summary of all registered rights</t>
  </si>
  <si>
    <t>Patents</t>
  </si>
  <si>
    <t>Table 2.1a:</t>
  </si>
  <si>
    <t>Patent applications, publications and grants by region</t>
  </si>
  <si>
    <t>Table 2.1b:</t>
  </si>
  <si>
    <t>Patent applications, publications and grants by country</t>
  </si>
  <si>
    <t>Table 2.1c:</t>
  </si>
  <si>
    <t>Patent applications and grants, by filing route</t>
  </si>
  <si>
    <t>Table 2.2:</t>
  </si>
  <si>
    <t>Published applications and granted patents by International Patent Classification (IPC)</t>
  </si>
  <si>
    <t>Table 2.3a:</t>
  </si>
  <si>
    <t>Top 50 applicants (Patent applications)</t>
  </si>
  <si>
    <t>Table 2.3b:</t>
  </si>
  <si>
    <t>Top 50 applicants (Patent grants)</t>
  </si>
  <si>
    <t>Table 2.4a:</t>
  </si>
  <si>
    <t>Applications with/without priority claim</t>
  </si>
  <si>
    <t>Table 2.4b:</t>
  </si>
  <si>
    <t>Requests for search and examination</t>
  </si>
  <si>
    <t>Table 2.5:</t>
  </si>
  <si>
    <t>Patent renewal fees paid by year of patent lifespan</t>
  </si>
  <si>
    <t>Table 2.6:</t>
  </si>
  <si>
    <t>Green channel applications</t>
  </si>
  <si>
    <t>Table 2.7:</t>
  </si>
  <si>
    <t>Supplementary Protection Certificates</t>
  </si>
  <si>
    <t>Table 2.8a:</t>
  </si>
  <si>
    <t>National Security patents</t>
  </si>
  <si>
    <t>Table 2.8b:</t>
  </si>
  <si>
    <t>National Security patents: applications declassified</t>
  </si>
  <si>
    <t>Table 2.8c:</t>
  </si>
  <si>
    <t>National Security patents: applications in force</t>
  </si>
  <si>
    <t>Table 2.9:</t>
  </si>
  <si>
    <t>Extensions of period for payment of patent renewal fees</t>
  </si>
  <si>
    <t>Table 2.10:</t>
  </si>
  <si>
    <t>Licenses of right</t>
  </si>
  <si>
    <t>Table 2.11:</t>
  </si>
  <si>
    <t>Ex parte post-grant cases decided without a hearing or reasoned decision</t>
  </si>
  <si>
    <t>Trade Marks</t>
  </si>
  <si>
    <t>Table 3.1a:</t>
  </si>
  <si>
    <t>Domestic trade mark applications and registrations (including classes) by region</t>
  </si>
  <si>
    <t>Table 3.1b:</t>
  </si>
  <si>
    <t>Domestic trade mark applications and registrations (including classes) by country</t>
  </si>
  <si>
    <t>Table 3.2:</t>
  </si>
  <si>
    <t>International trade mark applications and registrations (including classes) by national office of origin</t>
  </si>
  <si>
    <t>Table 3.3:</t>
  </si>
  <si>
    <t>Classification of trade marks for goods and services published and registered</t>
  </si>
  <si>
    <t>Table 3.4:</t>
  </si>
  <si>
    <t>Top 10 applicants (Trade mark applications)</t>
  </si>
  <si>
    <t>Table 3.5:</t>
  </si>
  <si>
    <t>Top 50 applicants (Trade mark registrations)</t>
  </si>
  <si>
    <t>Table 3.6:</t>
  </si>
  <si>
    <t>Maintenance of the trade mark register</t>
  </si>
  <si>
    <t>Designs</t>
  </si>
  <si>
    <t>Table 4.1:</t>
  </si>
  <si>
    <t>Design applications by country</t>
  </si>
  <si>
    <t>Table 4.2:</t>
  </si>
  <si>
    <t>Design applications and registrations by region</t>
  </si>
  <si>
    <t>Table 4.3:</t>
  </si>
  <si>
    <t>Design applications by classification of goods</t>
  </si>
  <si>
    <t>Table 4.4:</t>
  </si>
  <si>
    <t>Top 10 applicants (Designs registered)</t>
  </si>
  <si>
    <t>Table 4.5:</t>
  </si>
  <si>
    <t>Top 50 applicants (Design registrations)</t>
  </si>
  <si>
    <t>Table 4.6a:</t>
  </si>
  <si>
    <t>Table 4.6b:</t>
  </si>
  <si>
    <t>Table 4.7:</t>
  </si>
  <si>
    <t>Design renewals by extension period</t>
  </si>
  <si>
    <t>Hearings</t>
  </si>
  <si>
    <t>Table 5.1:</t>
  </si>
  <si>
    <t>Ex parte patent hearings outcomes by type</t>
  </si>
  <si>
    <t>Table 5.3:</t>
  </si>
  <si>
    <t>Patent hearings: "requests for an opinion" filed, issued, refused and withdrawn</t>
  </si>
  <si>
    <t>Table 5.4:</t>
  </si>
  <si>
    <t>Table 5.5:</t>
  </si>
  <si>
    <t>Trade Mark Hearings: Oppositions to Trade Mark Registration</t>
  </si>
  <si>
    <t>Table 5.6:</t>
  </si>
  <si>
    <t>Trade Mark Hearings: Revocation, Invalidity, and Rectification</t>
  </si>
  <si>
    <t>Table 5.7:</t>
  </si>
  <si>
    <t>Table 5.8:</t>
  </si>
  <si>
    <t>Design Hearings: Cancellations and Invalidations</t>
  </si>
  <si>
    <t>Annex</t>
  </si>
  <si>
    <t xml:space="preserve">Annex 1: </t>
  </si>
  <si>
    <t>Introduction to patents</t>
  </si>
  <si>
    <t xml:space="preserve">Annex 2: </t>
  </si>
  <si>
    <t>Introduction to trade marks</t>
  </si>
  <si>
    <t xml:space="preserve">Annex 3: </t>
  </si>
  <si>
    <t>Introduction to designs</t>
  </si>
  <si>
    <t>Notes</t>
  </si>
  <si>
    <t>Data Sources</t>
  </si>
  <si>
    <t>Use of IPO Facts and Figures</t>
  </si>
  <si>
    <t>Further information about the process of applying for intellectual property rights can be found in the Annex sheets and the end of this document:</t>
  </si>
  <si>
    <t>Annex 1: Patents</t>
  </si>
  <si>
    <t>Annex 2: Trade Marks</t>
  </si>
  <si>
    <t>Annex 3: Designs</t>
  </si>
  <si>
    <t>Links to further information about Intellectual Property Office services</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</si>
  <si>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</si>
  <si>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</si>
  <si>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</si>
  <si>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 xml:space="preserve">Patents: https://www.gov.uk/topic/intellectual-property/patents </t>
  </si>
  <si>
    <t>Trade Marks: https://www.gov.uk/topic/intellectual-property/trade-marks</t>
  </si>
  <si>
    <t>Designs: https://www.gov.uk/topic/intellectual-property/designs</t>
  </si>
  <si>
    <t>Law and Practice: https://www.gov.uk/topic/intellectual-property/law-practice</t>
  </si>
  <si>
    <t>Table 1: Summary of all registered rights</t>
  </si>
  <si>
    <t>Back to contents</t>
  </si>
  <si>
    <t>Intellectual Property Right</t>
  </si>
  <si>
    <t>2012</t>
  </si>
  <si>
    <t>2013</t>
  </si>
  <si>
    <t>2014</t>
  </si>
  <si>
    <t>2015</t>
  </si>
  <si>
    <t>2016</t>
  </si>
  <si>
    <t>2017</t>
  </si>
  <si>
    <t>2018</t>
  </si>
  <si>
    <t>2019</t>
  </si>
  <si>
    <t>2020</t>
  </si>
  <si>
    <t>2021</t>
  </si>
  <si>
    <r>
      <t>Patents applications</t>
    </r>
    <r>
      <rPr>
        <vertAlign val="superscript"/>
        <sz val="11"/>
        <rFont val="Arial"/>
        <family val="2"/>
      </rPr>
      <t>1</t>
    </r>
  </si>
  <si>
    <t>Patents publications</t>
  </si>
  <si>
    <t>Patents grants</t>
  </si>
  <si>
    <r>
      <t>Trade marks applications</t>
    </r>
    <r>
      <rPr>
        <vertAlign val="superscript"/>
        <sz val="11"/>
        <rFont val="Arial"/>
        <family val="2"/>
      </rPr>
      <t>2</t>
    </r>
  </si>
  <si>
    <t>Trade marks registrations</t>
  </si>
  <si>
    <t>Design applications</t>
  </si>
  <si>
    <t>Design registrations</t>
  </si>
  <si>
    <t>Source: Intellectual Property Office</t>
  </si>
  <si>
    <r>
      <rPr>
        <vertAlign val="superscript"/>
        <sz val="10"/>
        <rFont val="Arial"/>
        <family val="2"/>
      </rPr>
      <t>1.</t>
    </r>
    <r>
      <rPr>
        <sz val="10"/>
        <rFont val="Arial"/>
        <family val="2"/>
      </rPr>
      <t xml:space="preserve"> Patents filed directly at the IPO &amp; PCT applications</t>
    </r>
  </si>
  <si>
    <r>
      <rPr>
        <vertAlign val="superscript"/>
        <sz val="10"/>
        <rFont val="Arial"/>
        <family val="2"/>
      </rPr>
      <t xml:space="preserve">2. </t>
    </r>
    <r>
      <rPr>
        <sz val="10"/>
        <rFont val="Arial"/>
        <family val="2"/>
      </rPr>
      <t>Domestic trade mark applications and International Registrations (excluding additional classes)</t>
    </r>
  </si>
  <si>
    <r>
      <t>Table 2.1a: Patent applications, publications and grants</t>
    </r>
    <r>
      <rPr>
        <b/>
        <vertAlign val="superscript"/>
        <sz val="11"/>
        <rFont val="Arial"/>
        <family val="2"/>
      </rPr>
      <t>1</t>
    </r>
    <r>
      <rPr>
        <b/>
        <sz val="11"/>
        <rFont val="Arial"/>
        <family val="2"/>
      </rPr>
      <t xml:space="preserve"> by region</t>
    </r>
    <r>
      <rPr>
        <b/>
        <vertAlign val="superscript"/>
        <sz val="11"/>
        <rFont val="Arial"/>
        <family val="2"/>
      </rPr>
      <t>2</t>
    </r>
  </si>
  <si>
    <t>United Kingdom, 2020 to 2021</t>
  </si>
  <si>
    <t>Region</t>
  </si>
  <si>
    <t>Applications Filed, 2020</t>
  </si>
  <si>
    <t>Applications Published, 2020</t>
  </si>
  <si>
    <t>Patents Granted, 2020</t>
  </si>
  <si>
    <r>
      <t>Applications Filed, 2021</t>
    </r>
    <r>
      <rPr>
        <b/>
        <vertAlign val="superscript"/>
        <sz val="11"/>
        <rFont val="Arial"/>
        <family val="2"/>
      </rPr>
      <t>2</t>
    </r>
  </si>
  <si>
    <r>
      <t>Applications Published, 2021</t>
    </r>
    <r>
      <rPr>
        <b/>
        <vertAlign val="superscript"/>
        <sz val="11"/>
        <rFont val="Arial"/>
        <family val="2"/>
      </rPr>
      <t>2</t>
    </r>
  </si>
  <si>
    <r>
      <t>Patents Granted, 2021</t>
    </r>
    <r>
      <rPr>
        <b/>
        <vertAlign val="superscript"/>
        <sz val="11"/>
        <rFont val="Arial"/>
        <family val="2"/>
      </rPr>
      <t>2</t>
    </r>
  </si>
  <si>
    <t>Applications Filed % change 2020 to 2021</t>
  </si>
  <si>
    <t>Applications Published % change 2020 to 2021</t>
  </si>
  <si>
    <t>Patents Granted % change 2020 to 2021</t>
  </si>
  <si>
    <t>United Kingdom (total)</t>
  </si>
  <si>
    <t>East Midlands</t>
  </si>
  <si>
    <t>East of England</t>
  </si>
  <si>
    <t>London</t>
  </si>
  <si>
    <t>North East</t>
  </si>
  <si>
    <t>North West</t>
  </si>
  <si>
    <t>Northern Ireland</t>
  </si>
  <si>
    <t>Scotland</t>
  </si>
  <si>
    <t>South East</t>
  </si>
  <si>
    <t>South West</t>
  </si>
  <si>
    <t>Wales</t>
  </si>
  <si>
    <t>West Midlands</t>
  </si>
  <si>
    <t>Yorkshire and The Humber</t>
  </si>
  <si>
    <r>
      <rPr>
        <vertAlign val="superscript"/>
        <sz val="10"/>
        <rFont val="Arial"/>
        <family val="2"/>
      </rPr>
      <t xml:space="preserve">1 </t>
    </r>
    <r>
      <rPr>
        <sz val="10"/>
        <rFont val="Arial"/>
        <family val="2"/>
      </rPr>
      <t>Patent applications, publications and grants for UK patents (Patent Cooperation Treaty and direct filings to the UK Intellectual Property Office)</t>
    </r>
  </si>
  <si>
    <r>
      <rPr>
        <vertAlign val="superscript"/>
        <sz val="10"/>
        <rFont val="Arial"/>
        <family val="2"/>
      </rPr>
      <t>2</t>
    </r>
    <r>
      <rPr>
        <sz val="10"/>
        <rFont val="Arial"/>
        <family val="2"/>
      </rPr>
      <t xml:space="preserve"> Region based on address given for the first named applicant</t>
    </r>
  </si>
  <si>
    <r>
      <rPr>
        <vertAlign val="superscript"/>
        <sz val="10"/>
        <rFont val="Arial"/>
        <family val="2"/>
      </rPr>
      <t>3</t>
    </r>
    <r>
      <rPr>
        <sz val="10"/>
        <rFont val="Arial"/>
        <family val="2"/>
      </rPr>
      <t xml:space="preserve"> Unmatched postcodes are a result of incomplete address details at point of capture.</t>
    </r>
  </si>
  <si>
    <r>
      <t>Table 2.1b: Patent applications, publications and grants</t>
    </r>
    <r>
      <rPr>
        <b/>
        <vertAlign val="superscript"/>
        <sz val="11"/>
        <color theme="1"/>
        <rFont val="Arial"/>
        <family val="2"/>
      </rPr>
      <t>1</t>
    </r>
    <r>
      <rPr>
        <b/>
        <sz val="11"/>
        <color theme="1"/>
        <rFont val="Arial"/>
        <family val="2"/>
      </rPr>
      <t xml:space="preserve"> by country</t>
    </r>
    <r>
      <rPr>
        <b/>
        <vertAlign val="superscript"/>
        <sz val="11"/>
        <color theme="1"/>
        <rFont val="Arial"/>
        <family val="2"/>
      </rPr>
      <t>2</t>
    </r>
    <r>
      <rPr>
        <b/>
        <sz val="11"/>
        <color theme="1"/>
        <rFont val="Arial"/>
        <family val="2"/>
      </rPr>
      <t xml:space="preserve"> (excluding UK)</t>
    </r>
  </si>
  <si>
    <t>2020 to 2021</t>
  </si>
  <si>
    <t>Country</t>
  </si>
  <si>
    <r>
      <t>Applications Filed, 2021</t>
    </r>
    <r>
      <rPr>
        <b/>
        <vertAlign val="superscript"/>
        <sz val="11"/>
        <color theme="1"/>
        <rFont val="Arial"/>
        <family val="2"/>
      </rPr>
      <t>2</t>
    </r>
  </si>
  <si>
    <r>
      <t>Applications Published, 2021</t>
    </r>
    <r>
      <rPr>
        <b/>
        <vertAlign val="superscript"/>
        <sz val="11"/>
        <color theme="1"/>
        <rFont val="Arial"/>
        <family val="2"/>
      </rPr>
      <t>2</t>
    </r>
  </si>
  <si>
    <r>
      <t>Patents Granted, 2021</t>
    </r>
    <r>
      <rPr>
        <b/>
        <vertAlign val="superscript"/>
        <sz val="11"/>
        <color rgb="FF000000"/>
        <rFont val="Arial"/>
        <family val="2"/>
      </rPr>
      <t>2</t>
    </r>
  </si>
  <si>
    <t>Total</t>
  </si>
  <si>
    <t>Antigua and Barbuda</t>
  </si>
  <si>
    <t>Argentina</t>
  </si>
  <si>
    <t>Armenia</t>
  </si>
  <si>
    <t>Australia</t>
  </si>
  <si>
    <t>Austria</t>
  </si>
  <si>
    <t>Bahamas</t>
  </si>
  <si>
    <t>Bahrain</t>
  </si>
  <si>
    <t>Bangladesh</t>
  </si>
  <si>
    <t>Barbados</t>
  </si>
  <si>
    <t>Belarus</t>
  </si>
  <si>
    <t>Belgium</t>
  </si>
  <si>
    <t>Belize</t>
  </si>
  <si>
    <t>Bermuda</t>
  </si>
  <si>
    <t>Bosnia and Herzegovina</t>
  </si>
  <si>
    <t>Brazil</t>
  </si>
  <si>
    <t>British Virgin Islands</t>
  </si>
  <si>
    <t>Bulgaria</t>
  </si>
  <si>
    <t>Canada</t>
  </si>
  <si>
    <t xml:space="preserve">Cayman Islands </t>
  </si>
  <si>
    <t>Channel Islands</t>
  </si>
  <si>
    <t>Chile</t>
  </si>
  <si>
    <t>China</t>
  </si>
  <si>
    <t>Colombia</t>
  </si>
  <si>
    <t>Croatia</t>
  </si>
  <si>
    <t>Cyprus</t>
  </si>
  <si>
    <t>Czech Republic</t>
  </si>
  <si>
    <t>Democratic People's Republic of Korea</t>
  </si>
  <si>
    <t>Denmark</t>
  </si>
  <si>
    <t>Dominican Republic</t>
  </si>
  <si>
    <t>Ecuador</t>
  </si>
  <si>
    <t>Egypt</t>
  </si>
  <si>
    <t>Estonia</t>
  </si>
  <si>
    <t>Finland</t>
  </si>
  <si>
    <t>France</t>
  </si>
  <si>
    <t>Germany</t>
  </si>
  <si>
    <t xml:space="preserve">Gibraltar </t>
  </si>
  <si>
    <t>Greece</t>
  </si>
  <si>
    <t>Hong Kong</t>
  </si>
  <si>
    <t>Hungary</t>
  </si>
  <si>
    <t>Iceland</t>
  </si>
  <si>
    <t>India</t>
  </si>
  <si>
    <t>Indonesia</t>
  </si>
  <si>
    <t>Iraq</t>
  </si>
  <si>
    <t>Ireland</t>
  </si>
  <si>
    <t>Islamic Republic of Iran</t>
  </si>
  <si>
    <t xml:space="preserve">Isle of Man </t>
  </si>
  <si>
    <t>Israel</t>
  </si>
  <si>
    <t>Italy</t>
  </si>
  <si>
    <t>Japan</t>
  </si>
  <si>
    <t>Jordan</t>
  </si>
  <si>
    <t>Kenya</t>
  </si>
  <si>
    <t>Kuwait</t>
  </si>
  <si>
    <t>Latvia</t>
  </si>
  <si>
    <t>Lebanon</t>
  </si>
  <si>
    <t>Libyan Arab Jamahiriya</t>
  </si>
  <si>
    <t>Liechtenstein</t>
  </si>
  <si>
    <t>Lithuania</t>
  </si>
  <si>
    <t>Luxembourg</t>
  </si>
  <si>
    <t>Macao</t>
  </si>
  <si>
    <t>Malaysia</t>
  </si>
  <si>
    <t>Malta</t>
  </si>
  <si>
    <t>Marshall Islands</t>
  </si>
  <si>
    <t>Mauritania</t>
  </si>
  <si>
    <t>Mauritius</t>
  </si>
  <si>
    <t>Mexico</t>
  </si>
  <si>
    <t>Monaco</t>
  </si>
  <si>
    <t>Mongolia</t>
  </si>
  <si>
    <t>Netherlands</t>
  </si>
  <si>
    <t>New Zealand</t>
  </si>
  <si>
    <t>Nigeria</t>
  </si>
  <si>
    <t>North Macedonia</t>
  </si>
  <si>
    <t>Norway</t>
  </si>
  <si>
    <t>Oman</t>
  </si>
  <si>
    <t>Pakistan</t>
  </si>
  <si>
    <t>Panama</t>
  </si>
  <si>
    <t>Philippines</t>
  </si>
  <si>
    <t>Poland</t>
  </si>
  <si>
    <t>Portugal</t>
  </si>
  <si>
    <t>Puerto Rico</t>
  </si>
  <si>
    <t>Qatar</t>
  </si>
  <si>
    <t>Republic of Korea</t>
  </si>
  <si>
    <t>Romania</t>
  </si>
  <si>
    <t>Russian Federation</t>
  </si>
  <si>
    <t>Saudi Arabia</t>
  </si>
  <si>
    <t>Serbia</t>
  </si>
  <si>
    <t>Seychelles</t>
  </si>
  <si>
    <t>Sierra Leone</t>
  </si>
  <si>
    <t>Singapore</t>
  </si>
  <si>
    <t>Slovakia</t>
  </si>
  <si>
    <t>Slovenia</t>
  </si>
  <si>
    <t>South Africa</t>
  </si>
  <si>
    <t>Spain</t>
  </si>
  <si>
    <t>Sri Lanka</t>
  </si>
  <si>
    <t>Sweden</t>
  </si>
  <si>
    <t>Switzerland</t>
  </si>
  <si>
    <t>Taiwan</t>
  </si>
  <si>
    <t>Thailand</t>
  </si>
  <si>
    <t>Trinidad and Tobago</t>
  </si>
  <si>
    <t>Tunisia</t>
  </si>
  <si>
    <t>Turkey</t>
  </si>
  <si>
    <t xml:space="preserve">Turks and Caicos Islands </t>
  </si>
  <si>
    <t>Uganda</t>
  </si>
  <si>
    <t>Ukraine</t>
  </si>
  <si>
    <t>United Arab Emirates</t>
  </si>
  <si>
    <t>United Republic of Tanzania</t>
  </si>
  <si>
    <t>United States of America</t>
  </si>
  <si>
    <t>Unknown</t>
  </si>
  <si>
    <r>
      <rPr>
        <vertAlign val="superscript"/>
        <sz val="10"/>
        <color theme="1"/>
        <rFont val="Arial"/>
        <family val="2"/>
      </rPr>
      <t xml:space="preserve">1 </t>
    </r>
    <r>
      <rPr>
        <sz val="10"/>
        <color theme="1"/>
        <rFont val="Arial"/>
        <family val="2"/>
      </rPr>
      <t>Patent applications, publications and grants for UK patents (Patent Cooperation Treaty and direct filings to the UK Intellectual Property Office)</t>
    </r>
  </si>
  <si>
    <r>
      <rPr>
        <vertAlign val="superscript"/>
        <sz val="10"/>
        <color theme="1"/>
        <rFont val="Arial"/>
        <family val="2"/>
      </rPr>
      <t>2</t>
    </r>
    <r>
      <rPr>
        <sz val="10"/>
        <color theme="1"/>
        <rFont val="Arial"/>
        <family val="2"/>
      </rPr>
      <t xml:space="preserve"> Countries are only listed in the table if they have a count greater than 0 in any category for one or both years. Countries not present in this table can be assumed to have had no applications, publications or grants in either year. Country based on address given for the first named applicant.</t>
    </r>
  </si>
  <si>
    <t>Table 2.1c: Patent applications and grants, by filing route</t>
  </si>
  <si>
    <t>Year</t>
  </si>
  <si>
    <t>Patents - domestic applications</t>
  </si>
  <si>
    <t>Patents -  PCT applications</t>
  </si>
  <si>
    <t>Patents - total applications</t>
  </si>
  <si>
    <t>Patents - domestic grants</t>
  </si>
  <si>
    <t>Patents - PCT grants</t>
  </si>
  <si>
    <t xml:space="preserve">Patents - total grants by IPO of the UK </t>
  </si>
  <si>
    <r>
      <t>Table 2.2: Published applications and granted patents by International Patent Classification (IPC)</t>
    </r>
    <r>
      <rPr>
        <b/>
        <vertAlign val="superscript"/>
        <sz val="11"/>
        <color theme="1"/>
        <rFont val="Arial"/>
        <family val="2"/>
      </rPr>
      <t>1</t>
    </r>
  </si>
  <si>
    <t>IPC code</t>
  </si>
  <si>
    <t>IPC Classification</t>
  </si>
  <si>
    <t>Applications Published, % change 2020 to 2021</t>
  </si>
  <si>
    <t>Patents Granted, % change 2020 to 2021</t>
  </si>
  <si>
    <t>A01</t>
  </si>
  <si>
    <t>Agriculture</t>
  </si>
  <si>
    <t>A21 - A24</t>
  </si>
  <si>
    <t>Foodstuffs; Tobacco</t>
  </si>
  <si>
    <t>A41 - A47</t>
  </si>
  <si>
    <t>Personal or Domestic articles</t>
  </si>
  <si>
    <t>A61 - A99</t>
  </si>
  <si>
    <t>Health; Life-Saving; Amusement</t>
  </si>
  <si>
    <t>B01 - B09</t>
  </si>
  <si>
    <t>Seperating; Mixing</t>
  </si>
  <si>
    <t>B21 - B33</t>
  </si>
  <si>
    <t>Shaping</t>
  </si>
  <si>
    <t>B41 - B44</t>
  </si>
  <si>
    <t>Printing</t>
  </si>
  <si>
    <t>B60 - B68</t>
  </si>
  <si>
    <t>Transporting</t>
  </si>
  <si>
    <t>B81 - B99</t>
  </si>
  <si>
    <t>Micro-structural technology; Nano-technology</t>
  </si>
  <si>
    <t>C01 - C14</t>
  </si>
  <si>
    <t>Chemistry</t>
  </si>
  <si>
    <t>C21 - C30</t>
  </si>
  <si>
    <t>Metallurgy</t>
  </si>
  <si>
    <t>C40 - C99</t>
  </si>
  <si>
    <t>Combinatorial Technology</t>
  </si>
  <si>
    <t>D01 - D07</t>
  </si>
  <si>
    <t>Textiles or flexible materials</t>
  </si>
  <si>
    <t>D21 - D99</t>
  </si>
  <si>
    <t>Paper</t>
  </si>
  <si>
    <t>E01 - E06</t>
  </si>
  <si>
    <t>Building</t>
  </si>
  <si>
    <t>E21 - E99</t>
  </si>
  <si>
    <t>Earth or Rock Drilling; Mining</t>
  </si>
  <si>
    <t>F01 - F04</t>
  </si>
  <si>
    <t>Engines or Pumps</t>
  </si>
  <si>
    <t>F15 - F17</t>
  </si>
  <si>
    <t>Engineering in general</t>
  </si>
  <si>
    <t>F21 - F28</t>
  </si>
  <si>
    <t>Lighting; Heating</t>
  </si>
  <si>
    <t>F41 - F99</t>
  </si>
  <si>
    <t>Weapons; Blasting</t>
  </si>
  <si>
    <t>G01 - G16</t>
  </si>
  <si>
    <t>Instruments</t>
  </si>
  <si>
    <t>G21 - G99</t>
  </si>
  <si>
    <t>Nucleonics</t>
  </si>
  <si>
    <t>H01 - H99</t>
  </si>
  <si>
    <t>Electricity</t>
  </si>
  <si>
    <r>
      <rPr>
        <vertAlign val="superscript"/>
        <sz val="10"/>
        <color theme="1"/>
        <rFont val="Arial"/>
        <family val="2"/>
      </rPr>
      <t xml:space="preserve">1 </t>
    </r>
    <r>
      <rPr>
        <sz val="10"/>
        <color theme="1"/>
        <rFont val="Arial"/>
        <family val="2"/>
      </rPr>
      <t>Applications Published and Patents Granted by reference to their International Patent Classification (IPC), a hierarchical system for the classification of patents according to the different areas of technology to which they pertain.</t>
    </r>
  </si>
  <si>
    <t>Counts are based on the first / inventive IPC allocated to each application. For futher information, please follow the link below:</t>
  </si>
  <si>
    <t xml:space="preserve">http://www.wipo.int/classifications/ipc/en/ </t>
  </si>
  <si>
    <t>Table 2.3a: Top 50 applicants (Patent applications)</t>
  </si>
  <si>
    <t xml:space="preserve">Disclaimer: Applicant name data is cleaned and matched to similar entries to consolidate inconsistent names provided to the office. </t>
  </si>
  <si>
    <t xml:space="preserve">The cleaning process relies on probabilistic matching and therefore may not find and group all applications from a single applicant.  </t>
  </si>
  <si>
    <t>Rank</t>
  </si>
  <si>
    <r>
      <t>Applicant</t>
    </r>
    <r>
      <rPr>
        <b/>
        <vertAlign val="superscript"/>
        <sz val="11"/>
        <color rgb="FF000000"/>
        <rFont val="Arial"/>
        <family val="2"/>
      </rPr>
      <t>1</t>
    </r>
  </si>
  <si>
    <t>Patent applications</t>
  </si>
  <si>
    <t>Top 50 total</t>
  </si>
  <si>
    <r>
      <rPr>
        <vertAlign val="superscript"/>
        <sz val="10"/>
        <color theme="1"/>
        <rFont val="Arial"/>
        <family val="2"/>
      </rPr>
      <t>1</t>
    </r>
    <r>
      <rPr>
        <sz val="10"/>
        <color theme="1"/>
        <rFont val="Arial"/>
        <family val="2"/>
      </rPr>
      <t xml:space="preserve"> Applicant name data is cleaned and matched to similar entries to consolidate inconsistent names provided to the office. </t>
    </r>
  </si>
  <si>
    <t xml:space="preserve">The cleaning process relies on probabilistic matching and therefore may not find and group all applications from a single applicant. </t>
  </si>
  <si>
    <t>Only applications with company names supplied are considered. Individuals have been removed.</t>
  </si>
  <si>
    <t>Table 2.3b: Top 50 applicants (Patent grants)</t>
  </si>
  <si>
    <t>Patents granted</t>
  </si>
  <si>
    <r>
      <t>Table 2.4a: Applications with/without priority claim</t>
    </r>
    <r>
      <rPr>
        <b/>
        <vertAlign val="superscript"/>
        <sz val="11"/>
        <color theme="1"/>
        <rFont val="Arial"/>
        <family val="2"/>
      </rPr>
      <t>1</t>
    </r>
  </si>
  <si>
    <t>Priority Claim</t>
  </si>
  <si>
    <t>20202</t>
  </si>
  <si>
    <t>Without priority claim</t>
  </si>
  <si>
    <t>With priority claim</t>
  </si>
  <si>
    <r>
      <rPr>
        <vertAlign val="superscript"/>
        <sz val="10"/>
        <color theme="1"/>
        <rFont val="Arial"/>
        <family val="2"/>
      </rPr>
      <t>1</t>
    </r>
    <r>
      <rPr>
        <sz val="10"/>
        <color theme="1"/>
        <rFont val="Arial"/>
        <family val="2"/>
      </rPr>
      <t xml:space="preserve"> Patents may claim priority from an earlier filed aplication (within 12 months) to obtain a priority date from the earlier application.</t>
    </r>
  </si>
  <si>
    <r>
      <t>Table 2.4b: Requests for search</t>
    </r>
    <r>
      <rPr>
        <b/>
        <vertAlign val="superscript"/>
        <sz val="11"/>
        <color theme="1"/>
        <rFont val="Arial"/>
        <family val="2"/>
      </rPr>
      <t>1</t>
    </r>
    <r>
      <rPr>
        <b/>
        <sz val="11"/>
        <color theme="1"/>
        <rFont val="Arial"/>
        <family val="2"/>
      </rPr>
      <t xml:space="preserve"> and examination</t>
    </r>
    <r>
      <rPr>
        <b/>
        <vertAlign val="superscript"/>
        <sz val="11"/>
        <color theme="1"/>
        <rFont val="Arial"/>
        <family val="2"/>
      </rPr>
      <t>2</t>
    </r>
  </si>
  <si>
    <t>Request</t>
  </si>
  <si>
    <t>Search</t>
  </si>
  <si>
    <t>Examination</t>
  </si>
  <si>
    <r>
      <rPr>
        <b/>
        <vertAlign val="superscript"/>
        <sz val="10"/>
        <color theme="1"/>
        <rFont val="Arial"/>
        <family val="2"/>
      </rPr>
      <t>1</t>
    </r>
    <r>
      <rPr>
        <sz val="10"/>
        <color theme="1"/>
        <rFont val="Arial"/>
        <family val="2"/>
      </rPr>
      <t xml:space="preserve"> A Request for Search must be made to the office before an application is published. Every published application will have a search, some may have multiple searches and some application which have been searched are withdrawn. </t>
    </r>
  </si>
  <si>
    <t>The number of Requests for Search does not necessarily match the number of Applications Published in each calendar year.</t>
  </si>
  <si>
    <r>
      <rPr>
        <b/>
        <vertAlign val="superscript"/>
        <sz val="10"/>
        <color theme="1"/>
        <rFont val="Arial"/>
        <family val="2"/>
      </rPr>
      <t>2</t>
    </r>
    <r>
      <rPr>
        <b/>
        <sz val="10"/>
        <color theme="1"/>
        <rFont val="Arial"/>
        <family val="2"/>
      </rPr>
      <t xml:space="preserve"> </t>
    </r>
    <r>
      <rPr>
        <sz val="10"/>
        <color theme="1"/>
        <rFont val="Arial"/>
        <family val="2"/>
      </rPr>
      <t xml:space="preserve">Examination of an application must be requested in order to start the substantive examination which can lead to a granted application. </t>
    </r>
  </si>
  <si>
    <t xml:space="preserve">The examination process incorporates time to amend applications in order for them to meet the requirements for granting. </t>
  </si>
  <si>
    <t>The number of Requests for Examination may not match the number of patents granted in a calander year, not every examination leads to grant.</t>
  </si>
  <si>
    <r>
      <t>Table 2.5: Patent renewal</t>
    </r>
    <r>
      <rPr>
        <b/>
        <vertAlign val="superscript"/>
        <sz val="11"/>
        <rFont val="Arial"/>
        <family val="2"/>
      </rPr>
      <t>1</t>
    </r>
    <r>
      <rPr>
        <b/>
        <sz val="11"/>
        <rFont val="Arial"/>
        <family val="2"/>
      </rPr>
      <t xml:space="preserve"> fees (£) paid by year of patent lifespan</t>
    </r>
  </si>
  <si>
    <t>Year of patent lifespan</t>
  </si>
  <si>
    <t>IPO patents, 2020</t>
  </si>
  <si>
    <r>
      <t>EPO patents</t>
    </r>
    <r>
      <rPr>
        <b/>
        <vertAlign val="superscript"/>
        <sz val="10"/>
        <rFont val="Arial"/>
        <family val="2"/>
      </rPr>
      <t>2</t>
    </r>
    <r>
      <rPr>
        <b/>
        <sz val="10"/>
        <rFont val="Arial"/>
        <family val="2"/>
      </rPr>
      <t xml:space="preserve"> designating UK protection, 2020</t>
    </r>
  </si>
  <si>
    <t>All patents, 2020</t>
  </si>
  <si>
    <r>
      <t>IPO patents, 2021</t>
    </r>
    <r>
      <rPr>
        <b/>
        <vertAlign val="superscript"/>
        <sz val="10"/>
        <rFont val="Arial"/>
        <family val="2"/>
      </rPr>
      <t>2</t>
    </r>
  </si>
  <si>
    <r>
      <t>EPO</t>
    </r>
    <r>
      <rPr>
        <b/>
        <vertAlign val="superscript"/>
        <sz val="10"/>
        <rFont val="Arial"/>
        <family val="2"/>
      </rPr>
      <t>2</t>
    </r>
    <r>
      <rPr>
        <b/>
        <sz val="10"/>
        <rFont val="Arial"/>
        <family val="2"/>
      </rPr>
      <t xml:space="preserve"> patents designating UK protection, 2021</t>
    </r>
  </si>
  <si>
    <r>
      <t>All patents, 2021</t>
    </r>
    <r>
      <rPr>
        <b/>
        <vertAlign val="superscript"/>
        <sz val="10"/>
        <rFont val="Arial"/>
        <family val="2"/>
      </rPr>
      <t>2</t>
    </r>
  </si>
  <si>
    <t>5th year</t>
  </si>
  <si>
    <t>6th year</t>
  </si>
  <si>
    <t>7th year</t>
  </si>
  <si>
    <t>8th year</t>
  </si>
  <si>
    <t>9th year</t>
  </si>
  <si>
    <t>10th year</t>
  </si>
  <si>
    <t>11th year</t>
  </si>
  <si>
    <t>12th year</t>
  </si>
  <si>
    <t>13th year</t>
  </si>
  <si>
    <t>14th year</t>
  </si>
  <si>
    <t>15th year</t>
  </si>
  <si>
    <t>16th year</t>
  </si>
  <si>
    <t>17th year</t>
  </si>
  <si>
    <t>18th year</t>
  </si>
  <si>
    <t>19th year</t>
  </si>
  <si>
    <t>20th year</t>
  </si>
  <si>
    <t>Change on previous year</t>
  </si>
  <si>
    <r>
      <rPr>
        <vertAlign val="superscript"/>
        <sz val="10"/>
        <rFont val="Arial"/>
        <family val="2"/>
      </rPr>
      <t>1</t>
    </r>
    <r>
      <rPr>
        <b/>
        <sz val="10"/>
        <rFont val="Arial"/>
        <family val="2"/>
      </rPr>
      <t xml:space="preserve"> </t>
    </r>
    <r>
      <rPr>
        <sz val="10"/>
        <rFont val="Arial"/>
        <family val="2"/>
      </rPr>
      <t>To keep a granted patent in force and maintain the rights for the full 20 years that the law allows, the patent must be renewed every year.</t>
    </r>
    <r>
      <rPr>
        <b/>
        <sz val="10"/>
        <rFont val="Arial"/>
        <family val="2"/>
      </rPr>
      <t xml:space="preserve"> </t>
    </r>
  </si>
  <si>
    <t>IPO renewal fees are paid for the year ahead, starting from the 4th anniversary of the filing date of the patent.</t>
  </si>
  <si>
    <r>
      <rPr>
        <vertAlign val="superscript"/>
        <sz val="10"/>
        <rFont val="Arial"/>
        <family val="2"/>
      </rPr>
      <t>2</t>
    </r>
    <r>
      <rPr>
        <sz val="10"/>
        <rFont val="Arial"/>
        <family val="2"/>
      </rPr>
      <t xml:space="preserve"> A granted European Patent (EP) is a bundle of separate national patents for all the states by the applicant.  An EP patent designating UK, EP(UK), is therefore a European Patent with a national UK patent as part of the bundle. </t>
    </r>
  </si>
  <si>
    <t xml:space="preserve">EP renewal fees are paid to the EPO for the years until the patent is granted, starting from the 2nd anniversary of the filing date. Once an EP(UK) is granted it is treated the same as a GB patent and renewal fees are paid to the IPO. </t>
  </si>
  <si>
    <t>EP(UK) renewal fees are split between the IPO and EPO.</t>
  </si>
  <si>
    <r>
      <t>Table 2.6: Green channel applications</t>
    </r>
    <r>
      <rPr>
        <b/>
        <vertAlign val="superscript"/>
        <sz val="11"/>
        <rFont val="Arial"/>
        <family val="2"/>
      </rPr>
      <t>1</t>
    </r>
  </si>
  <si>
    <t>2009 to 2021</t>
  </si>
  <si>
    <t>Green channel requests</t>
  </si>
  <si>
    <r>
      <rPr>
        <vertAlign val="superscript"/>
        <sz val="10"/>
        <rFont val="Arial"/>
        <family val="2"/>
      </rPr>
      <t>1</t>
    </r>
    <r>
      <rPr>
        <b/>
        <sz val="10"/>
        <rFont val="Arial"/>
        <family val="2"/>
      </rPr>
      <t xml:space="preserve"> </t>
    </r>
    <r>
      <rPr>
        <sz val="10"/>
        <rFont val="Arial"/>
        <family val="2"/>
      </rPr>
      <t>The Green Channel for patent applications was introduced on 12th May 2009. This service allows applicants to request accelerated processing of their patent application if the invention has an environmental benefit.</t>
    </r>
  </si>
  <si>
    <r>
      <t>Table 2.7: Supplementary Protection Certificates (SPCs)</t>
    </r>
    <r>
      <rPr>
        <b/>
        <vertAlign val="superscript"/>
        <sz val="11"/>
        <rFont val="Arial"/>
        <family val="2"/>
      </rPr>
      <t>1</t>
    </r>
  </si>
  <si>
    <t>Status</t>
  </si>
  <si>
    <t>Medicinal products, 2020</t>
  </si>
  <si>
    <t>Plant protection products, 2020</t>
  </si>
  <si>
    <t>Total, 2020</t>
  </si>
  <si>
    <r>
      <t>Medicinal products, 2021</t>
    </r>
    <r>
      <rPr>
        <b/>
        <vertAlign val="superscript"/>
        <sz val="11"/>
        <rFont val="Arial"/>
        <family val="2"/>
      </rPr>
      <t>2</t>
    </r>
  </si>
  <si>
    <r>
      <t>Plant protection products, 2021</t>
    </r>
    <r>
      <rPr>
        <b/>
        <vertAlign val="superscript"/>
        <sz val="11"/>
        <rFont val="Arial"/>
        <family val="2"/>
      </rPr>
      <t>2</t>
    </r>
  </si>
  <si>
    <r>
      <t>Total, 2021</t>
    </r>
    <r>
      <rPr>
        <b/>
        <vertAlign val="superscript"/>
        <sz val="11"/>
        <rFont val="Arial"/>
        <family val="2"/>
      </rPr>
      <t>2</t>
    </r>
  </si>
  <si>
    <t>Filed</t>
  </si>
  <si>
    <t>Granted</t>
  </si>
  <si>
    <t>Withdrawn</t>
  </si>
  <si>
    <t xml:space="preserve">Rejected </t>
  </si>
  <si>
    <t>Entered into force</t>
  </si>
  <si>
    <r>
      <rPr>
        <vertAlign val="superscript"/>
        <sz val="10"/>
        <rFont val="Arial"/>
        <family val="2"/>
      </rPr>
      <t>1</t>
    </r>
    <r>
      <rPr>
        <sz val="10"/>
        <rFont val="Arial"/>
        <family val="2"/>
      </rPr>
      <t xml:space="preserve"> Supplementary protection certificates compensate patent holders for the loss of effective protection that results from the time taken to obtain regulatory approval. SPCs do not extend the term of patents, but give similar protection. </t>
    </r>
  </si>
  <si>
    <t>They protect a specific pharmaceutical or plant protection product authorised.</t>
  </si>
  <si>
    <r>
      <t>Table 2.8a: National Security patents</t>
    </r>
    <r>
      <rPr>
        <b/>
        <vertAlign val="superscript"/>
        <sz val="11"/>
        <rFont val="Arial"/>
        <family val="2"/>
      </rPr>
      <t>1</t>
    </r>
  </si>
  <si>
    <t>United Kingdom, 2000 to 2020</t>
  </si>
  <si>
    <t>UK origin</t>
  </si>
  <si>
    <t>Non-UK origin</t>
  </si>
  <si>
    <t>Private Inventors applicants</t>
  </si>
  <si>
    <t>Defence Industry applicants</t>
  </si>
  <si>
    <r>
      <rPr>
        <vertAlign val="superscript"/>
        <sz val="10"/>
        <rFont val="Arial"/>
        <family val="2"/>
      </rPr>
      <t>1</t>
    </r>
    <r>
      <rPr>
        <sz val="10"/>
        <rFont val="Arial"/>
        <family val="2"/>
      </rPr>
      <t xml:space="preserve"> Number of directions under section 22 issued per year (the total includes UK, EP and PCT applications).</t>
    </r>
  </si>
  <si>
    <r>
      <t>Table 2.8b: National Security patents: applications declassified</t>
    </r>
    <r>
      <rPr>
        <b/>
        <vertAlign val="superscript"/>
        <sz val="11"/>
        <color theme="1"/>
        <rFont val="Arial"/>
        <family val="2"/>
      </rPr>
      <t>1</t>
    </r>
  </si>
  <si>
    <t>United Kingdom, 2000 to 2021</t>
  </si>
  <si>
    <t>Applications Declassified</t>
  </si>
  <si>
    <r>
      <rPr>
        <vertAlign val="superscript"/>
        <sz val="10"/>
        <color theme="1"/>
        <rFont val="Arial"/>
        <family val="2"/>
      </rPr>
      <t>1</t>
    </r>
    <r>
      <rPr>
        <sz val="10"/>
        <color theme="1"/>
        <rFont val="Arial"/>
        <family val="2"/>
      </rPr>
      <t xml:space="preserve"> Number of applications released from directions under section 22.</t>
    </r>
  </si>
  <si>
    <r>
      <t>Table 2.8c: National Security patents: applications in force</t>
    </r>
    <r>
      <rPr>
        <b/>
        <vertAlign val="superscript"/>
        <sz val="11"/>
        <color theme="1"/>
        <rFont val="Arial"/>
        <family val="2"/>
      </rPr>
      <t>1</t>
    </r>
  </si>
  <si>
    <t>Filing Year</t>
  </si>
  <si>
    <t>Applications In force</t>
  </si>
  <si>
    <r>
      <rPr>
        <vertAlign val="superscript"/>
        <sz val="10"/>
        <color theme="1"/>
        <rFont val="Arial"/>
        <family val="2"/>
      </rPr>
      <t>1</t>
    </r>
    <r>
      <rPr>
        <sz val="10"/>
        <color theme="1"/>
        <rFont val="Arial"/>
        <family val="2"/>
      </rPr>
      <t xml:space="preserve"> Number of applications under section 22 remaining in force.</t>
    </r>
  </si>
  <si>
    <r>
      <t>Table 2.9: Extensions of period for payment</t>
    </r>
    <r>
      <rPr>
        <b/>
        <vertAlign val="superscript"/>
        <sz val="11"/>
        <color theme="1"/>
        <rFont val="Arial"/>
        <family val="2"/>
      </rPr>
      <t xml:space="preserve">1 </t>
    </r>
    <r>
      <rPr>
        <b/>
        <sz val="11"/>
        <color theme="1"/>
        <rFont val="Arial"/>
        <family val="2"/>
      </rPr>
      <t>of patent renewal fees</t>
    </r>
  </si>
  <si>
    <t>Extention length</t>
  </si>
  <si>
    <t>EPO patents designating UK protection, 2020</t>
  </si>
  <si>
    <r>
      <t>EPO patents designating UK protection, 2021</t>
    </r>
    <r>
      <rPr>
        <b/>
        <vertAlign val="superscript"/>
        <sz val="10"/>
        <rFont val="Arial"/>
        <family val="2"/>
      </rPr>
      <t>2</t>
    </r>
  </si>
  <si>
    <r>
      <t>All patents, 2021</t>
    </r>
    <r>
      <rPr>
        <b/>
        <vertAlign val="superscript"/>
        <sz val="10"/>
        <color theme="1"/>
        <rFont val="Arial"/>
        <family val="2"/>
      </rPr>
      <t>2</t>
    </r>
  </si>
  <si>
    <t>1 month</t>
  </si>
  <si>
    <t>2 months</t>
  </si>
  <si>
    <t>3 months</t>
  </si>
  <si>
    <t>4 months</t>
  </si>
  <si>
    <t>5 months</t>
  </si>
  <si>
    <t>6 months</t>
  </si>
  <si>
    <r>
      <rPr>
        <vertAlign val="superscript"/>
        <sz val="10"/>
        <color theme="1"/>
        <rFont val="Arial"/>
        <family val="2"/>
      </rPr>
      <t>1</t>
    </r>
    <r>
      <rPr>
        <b/>
        <sz val="10"/>
        <color theme="1"/>
        <rFont val="Arial"/>
        <family val="2"/>
      </rPr>
      <t xml:space="preserve"> </t>
    </r>
    <r>
      <rPr>
        <sz val="10"/>
        <color theme="1"/>
        <rFont val="Arial"/>
        <family val="2"/>
      </rPr>
      <t>The period allowed for payment of a renewal fee may be extended by up to six months.</t>
    </r>
  </si>
  <si>
    <r>
      <t>Table 2.10: Licenses of right</t>
    </r>
    <r>
      <rPr>
        <b/>
        <vertAlign val="superscript"/>
        <sz val="11"/>
        <color theme="1"/>
        <rFont val="Arial"/>
        <family val="2"/>
      </rPr>
      <t>1</t>
    </r>
  </si>
  <si>
    <t>2015 to 2021</t>
  </si>
  <si>
    <t>Licences of right</t>
  </si>
  <si>
    <r>
      <rPr>
        <vertAlign val="superscript"/>
        <sz val="10"/>
        <color theme="1"/>
        <rFont val="Arial"/>
        <family val="2"/>
      </rPr>
      <t>1</t>
    </r>
    <r>
      <rPr>
        <sz val="10"/>
        <color theme="1"/>
        <rFont val="Arial"/>
        <family val="2"/>
      </rPr>
      <t xml:space="preserve"> Some patent applicants may wish to let other people licence their patent, usually for a fee, and make this known publically.</t>
    </r>
  </si>
  <si>
    <t xml:space="preserve"> These granted patents (both UK and EP(designating UK)) are recorded on a register and the applicant is entitled to pay renewal fees at half the normal rate.</t>
  </si>
  <si>
    <r>
      <t>Table 2.11: Ex parte post-grant cases decided without a hearing or reasoned decision</t>
    </r>
    <r>
      <rPr>
        <b/>
        <vertAlign val="superscript"/>
        <sz val="11"/>
        <color theme="1"/>
        <rFont val="Arial"/>
        <family val="2"/>
      </rPr>
      <t>1</t>
    </r>
  </si>
  <si>
    <t>Application Type</t>
  </si>
  <si>
    <t>Filed, 2020</t>
  </si>
  <si>
    <t>Withdrawn, 2020</t>
  </si>
  <si>
    <t>Decided, 2020</t>
  </si>
  <si>
    <t>Filed, 2021</t>
  </si>
  <si>
    <r>
      <t>Withdrawn, 2021</t>
    </r>
    <r>
      <rPr>
        <b/>
        <vertAlign val="superscript"/>
        <sz val="11"/>
        <color theme="1"/>
        <rFont val="Arial"/>
        <family val="2"/>
      </rPr>
      <t>2</t>
    </r>
  </si>
  <si>
    <r>
      <t>Decided, 2021</t>
    </r>
    <r>
      <rPr>
        <b/>
        <vertAlign val="superscript"/>
        <sz val="11"/>
        <color theme="1"/>
        <rFont val="Arial"/>
        <family val="2"/>
      </rPr>
      <t>2</t>
    </r>
  </si>
  <si>
    <r>
      <t>Amendments</t>
    </r>
    <r>
      <rPr>
        <vertAlign val="superscript"/>
        <sz val="11"/>
        <color theme="1"/>
        <rFont val="Arial"/>
        <family val="2"/>
      </rPr>
      <t>2</t>
    </r>
  </si>
  <si>
    <r>
      <t>Corrections</t>
    </r>
    <r>
      <rPr>
        <vertAlign val="superscript"/>
        <sz val="11"/>
        <color theme="1"/>
        <rFont val="Arial"/>
        <family val="2"/>
      </rPr>
      <t>3</t>
    </r>
  </si>
  <si>
    <r>
      <t>Cancellations of Licences of Right</t>
    </r>
    <r>
      <rPr>
        <vertAlign val="superscript"/>
        <sz val="11"/>
        <color theme="1"/>
        <rFont val="Arial"/>
        <family val="2"/>
      </rPr>
      <t>4</t>
    </r>
  </si>
  <si>
    <r>
      <t>Restorations</t>
    </r>
    <r>
      <rPr>
        <vertAlign val="superscript"/>
        <sz val="11"/>
        <color theme="1"/>
        <rFont val="Arial"/>
        <family val="2"/>
      </rPr>
      <t>5</t>
    </r>
  </si>
  <si>
    <r>
      <t>Surrender</t>
    </r>
    <r>
      <rPr>
        <vertAlign val="superscript"/>
        <sz val="11"/>
        <color theme="1"/>
        <rFont val="Arial"/>
        <family val="2"/>
      </rPr>
      <t>6</t>
    </r>
  </si>
  <si>
    <r>
      <t>Revocations</t>
    </r>
    <r>
      <rPr>
        <vertAlign val="superscript"/>
        <sz val="11"/>
        <color theme="1"/>
        <rFont val="Arial"/>
        <family val="2"/>
      </rPr>
      <t>7</t>
    </r>
  </si>
  <si>
    <r>
      <rPr>
        <vertAlign val="superscript"/>
        <sz val="10"/>
        <color theme="1"/>
        <rFont val="Arial"/>
        <family val="2"/>
      </rPr>
      <t>1</t>
    </r>
    <r>
      <rPr>
        <sz val="10"/>
        <color theme="1"/>
        <rFont val="Arial"/>
        <family val="2"/>
      </rPr>
      <t xml:space="preserve"> Actions occurring after a patent has been granted, initiated either by the applicant or the office.</t>
    </r>
  </si>
  <si>
    <r>
      <rPr>
        <vertAlign val="superscript"/>
        <sz val="10"/>
        <color theme="1"/>
        <rFont val="Arial"/>
        <family val="2"/>
      </rPr>
      <t>2</t>
    </r>
    <r>
      <rPr>
        <sz val="10"/>
        <color theme="1"/>
        <rFont val="Arial"/>
        <family val="2"/>
      </rPr>
      <t xml:space="preserve"> Amendments (s.27) - in certain circumstances it may be possible to amend a patent application after it has been granted.</t>
    </r>
  </si>
  <si>
    <r>
      <rPr>
        <vertAlign val="superscript"/>
        <sz val="10"/>
        <color theme="1"/>
        <rFont val="Arial"/>
        <family val="2"/>
      </rPr>
      <t>3</t>
    </r>
    <r>
      <rPr>
        <sz val="10"/>
        <color theme="1"/>
        <rFont val="Arial"/>
        <family val="2"/>
      </rPr>
      <t xml:space="preserve"> Corrections (s.80 and s.117) – if a feature which has clearly been omitted by mistake and should have been in the application at the time it was filed, then a correction may be possible.</t>
    </r>
  </si>
  <si>
    <r>
      <rPr>
        <vertAlign val="superscript"/>
        <sz val="10"/>
        <color theme="1"/>
        <rFont val="Arial"/>
        <family val="2"/>
      </rPr>
      <t>4</t>
    </r>
    <r>
      <rPr>
        <sz val="10"/>
        <color theme="1"/>
        <rFont val="Arial"/>
        <family val="2"/>
      </rPr>
      <t xml:space="preserve"> Cancellation of Licences of Right (s.47)– the applicant no longer wishes to offer licences of right and so resumes paying full renewal fees.</t>
    </r>
  </si>
  <si>
    <r>
      <rPr>
        <vertAlign val="superscript"/>
        <sz val="10"/>
        <color theme="1"/>
        <rFont val="Arial"/>
        <family val="2"/>
      </rPr>
      <t>5</t>
    </r>
    <r>
      <rPr>
        <sz val="10"/>
        <color theme="1"/>
        <rFont val="Arial"/>
        <family val="2"/>
      </rPr>
      <t xml:space="preserve"> Restorations (s.28) –a patent may lapse so the applicant seeks to reinstate a patent.</t>
    </r>
  </si>
  <si>
    <r>
      <rPr>
        <vertAlign val="superscript"/>
        <sz val="10"/>
        <color theme="1"/>
        <rFont val="Arial"/>
        <family val="2"/>
      </rPr>
      <t>6</t>
    </r>
    <r>
      <rPr>
        <sz val="10"/>
        <color theme="1"/>
        <rFont val="Arial"/>
        <family val="2"/>
      </rPr>
      <t xml:space="preserve"> Surrender (s.29) – an applicant gives up their granted patent so that it is no longer in force.</t>
    </r>
  </si>
  <si>
    <r>
      <rPr>
        <vertAlign val="superscript"/>
        <sz val="10"/>
        <color theme="1"/>
        <rFont val="Arial"/>
        <family val="2"/>
      </rPr>
      <t>7</t>
    </r>
    <r>
      <rPr>
        <sz val="10"/>
        <color theme="1"/>
        <rFont val="Arial"/>
        <family val="2"/>
      </rPr>
      <t xml:space="preserve"> Revocations (s.73(1) and 73(2)) - terminating the granted patent because the patent is rendered invalid.  This also happens when an EP(UK) with identical claims is granted.</t>
    </r>
  </si>
  <si>
    <r>
      <t>Table 3.1a: Domestic trade mark applications and registrations (including classes)</t>
    </r>
    <r>
      <rPr>
        <b/>
        <vertAlign val="superscript"/>
        <sz val="11"/>
        <color theme="1"/>
        <rFont val="Arial"/>
        <family val="2"/>
      </rPr>
      <t>1</t>
    </r>
    <r>
      <rPr>
        <b/>
        <sz val="11"/>
        <color theme="1"/>
        <rFont val="Arial"/>
        <family val="2"/>
      </rPr>
      <t xml:space="preserve"> by region</t>
    </r>
    <r>
      <rPr>
        <b/>
        <vertAlign val="superscript"/>
        <sz val="11"/>
        <color theme="1"/>
        <rFont val="Arial"/>
        <family val="2"/>
      </rPr>
      <t>2</t>
    </r>
  </si>
  <si>
    <t>Contents</t>
  </si>
  <si>
    <t>Applications filed, 2020</t>
  </si>
  <si>
    <t>Total classes in application, 2020</t>
  </si>
  <si>
    <t>Trade Marks registered, 2020</t>
  </si>
  <si>
    <t>Total classes registered, 2020</t>
  </si>
  <si>
    <t>Yorkshire</t>
  </si>
  <si>
    <r>
      <t>Unmatched Postcodes</t>
    </r>
    <r>
      <rPr>
        <vertAlign val="superscript"/>
        <sz val="11"/>
        <color theme="1"/>
        <rFont val="Arial"/>
        <family val="2"/>
      </rPr>
      <t>3</t>
    </r>
  </si>
  <si>
    <r>
      <rPr>
        <vertAlign val="superscript"/>
        <sz val="10"/>
        <color theme="1"/>
        <rFont val="Arial"/>
        <family val="2"/>
      </rPr>
      <t xml:space="preserve">1 </t>
    </r>
    <r>
      <rPr>
        <sz val="10"/>
        <color theme="1"/>
        <rFont val="Arial"/>
        <family val="2"/>
      </rPr>
      <t>Total number of trade mark applications filed and registered and the total number of classes filed and registered</t>
    </r>
  </si>
  <si>
    <r>
      <rPr>
        <vertAlign val="superscript"/>
        <sz val="10"/>
        <color theme="1"/>
        <rFont val="Arial"/>
        <family val="2"/>
      </rPr>
      <t>2</t>
    </r>
    <r>
      <rPr>
        <sz val="10"/>
        <color theme="1"/>
        <rFont val="Arial"/>
        <family val="2"/>
      </rPr>
      <t xml:space="preserve"> Region based on address given for the first named applicant</t>
    </r>
  </si>
  <si>
    <r>
      <rPr>
        <vertAlign val="superscript"/>
        <sz val="10"/>
        <color theme="1"/>
        <rFont val="Arial"/>
        <family val="2"/>
      </rPr>
      <t>3</t>
    </r>
    <r>
      <rPr>
        <sz val="10"/>
        <color theme="1"/>
        <rFont val="Arial"/>
        <family val="2"/>
      </rPr>
      <t xml:space="preserve"> Unmatched postcodes are a result of incomplete address details at point of capture.</t>
    </r>
  </si>
  <si>
    <r>
      <t>Table 3.1b: Domestic trade mark applications and registrations (including classes)</t>
    </r>
    <r>
      <rPr>
        <b/>
        <vertAlign val="superscript"/>
        <sz val="11"/>
        <color theme="1"/>
        <rFont val="Arial"/>
        <family val="2"/>
      </rPr>
      <t>1</t>
    </r>
    <r>
      <rPr>
        <b/>
        <sz val="11"/>
        <color theme="1"/>
        <rFont val="Arial"/>
        <family val="2"/>
      </rPr>
      <t xml:space="preserve"> by country</t>
    </r>
    <r>
      <rPr>
        <b/>
        <vertAlign val="superscript"/>
        <sz val="11"/>
        <color theme="1"/>
        <rFont val="Arial"/>
        <family val="2"/>
      </rPr>
      <t>2</t>
    </r>
    <r>
      <rPr>
        <b/>
        <sz val="11"/>
        <color theme="1"/>
        <rFont val="Arial"/>
        <family val="2"/>
      </rPr>
      <t xml:space="preserve"> (excluding UK)</t>
    </r>
  </si>
  <si>
    <t>Afghanistan</t>
  </si>
  <si>
    <t>Albania</t>
  </si>
  <si>
    <t>Algeria</t>
  </si>
  <si>
    <t>Andorra</t>
  </si>
  <si>
    <t>Angola</t>
  </si>
  <si>
    <t>Anguilla</t>
  </si>
  <si>
    <t>Azerbaijan</t>
  </si>
  <si>
    <t>Brunei Darussalam</t>
  </si>
  <si>
    <t>Cambodia</t>
  </si>
  <si>
    <t>Cayman Islands</t>
  </si>
  <si>
    <t>Christmas Island</t>
  </si>
  <si>
    <t>Costa Rica</t>
  </si>
  <si>
    <t>Cuba</t>
  </si>
  <si>
    <t>Curaçao</t>
  </si>
  <si>
    <t>Faroe Islands</t>
  </si>
  <si>
    <t>Fiji</t>
  </si>
  <si>
    <t>Georgia</t>
  </si>
  <si>
    <t>Ghana</t>
  </si>
  <si>
    <t>Gibraltar</t>
  </si>
  <si>
    <t>Grenada</t>
  </si>
  <si>
    <t>Guatemala</t>
  </si>
  <si>
    <t>Iran</t>
  </si>
  <si>
    <t>Isle of Man</t>
  </si>
  <si>
    <t>Jamaica</t>
  </si>
  <si>
    <t>Kazakhstan</t>
  </si>
  <si>
    <t>Korea, Republic of (South)</t>
  </si>
  <si>
    <t>Kyrgyzstan</t>
  </si>
  <si>
    <t>Macau</t>
  </si>
  <si>
    <t>Macedonia</t>
  </si>
  <si>
    <t>Malawi</t>
  </si>
  <si>
    <t>Moldova</t>
  </si>
  <si>
    <t>Morocco</t>
  </si>
  <si>
    <t>Netherlands Antilles</t>
  </si>
  <si>
    <t>Papua New Guinea</t>
  </si>
  <si>
    <t>Peru</t>
  </si>
  <si>
    <t>Russia</t>
  </si>
  <si>
    <t>Saint Helena</t>
  </si>
  <si>
    <t>Saint Kitts and Nevis</t>
  </si>
  <si>
    <t>Saint Lucia</t>
  </si>
  <si>
    <t>Saint Vincent and the Grenadines</t>
  </si>
  <si>
    <t>Samoa</t>
  </si>
  <si>
    <t>Solomon Islands</t>
  </si>
  <si>
    <t>Syria</t>
  </si>
  <si>
    <t>Tanzania</t>
  </si>
  <si>
    <t>Turks and Caicos Islands</t>
  </si>
  <si>
    <t>Uruguay</t>
  </si>
  <si>
    <t>Vanuatu</t>
  </si>
  <si>
    <t>Vietnam</t>
  </si>
  <si>
    <t>Yemen</t>
  </si>
  <si>
    <t>Zambia</t>
  </si>
  <si>
    <r>
      <rPr>
        <vertAlign val="superscript"/>
        <sz val="10"/>
        <color theme="1"/>
        <rFont val="Arial"/>
        <family val="2"/>
      </rPr>
      <t>2</t>
    </r>
    <r>
      <rPr>
        <sz val="10"/>
        <color theme="1"/>
        <rFont val="Arial"/>
        <family val="2"/>
      </rPr>
      <t xml:space="preserve"> Countries are only listed in the table if they have a count greater than 0 in any category for one or both years. Countries not present in this table can be assumed to have had no applications or registrations in either year. Country based on address given for the first named applicant</t>
    </r>
  </si>
  <si>
    <r>
      <t>Table 3.2: International trade mark applications and registrations (including classes)</t>
    </r>
    <r>
      <rPr>
        <b/>
        <vertAlign val="superscript"/>
        <sz val="11"/>
        <color theme="1"/>
        <rFont val="Arial"/>
        <family val="2"/>
      </rPr>
      <t>1</t>
    </r>
    <r>
      <rPr>
        <b/>
        <sz val="11"/>
        <color theme="1"/>
        <rFont val="Arial"/>
        <family val="2"/>
      </rPr>
      <t xml:space="preserve"> by national office of origin</t>
    </r>
    <r>
      <rPr>
        <b/>
        <vertAlign val="superscript"/>
        <sz val="11"/>
        <color theme="1"/>
        <rFont val="Arial"/>
        <family val="2"/>
      </rPr>
      <t>2</t>
    </r>
  </si>
  <si>
    <t>National office of origin</t>
  </si>
  <si>
    <t>African Intellectual Property Organisation</t>
  </si>
  <si>
    <t>Benelux</t>
  </si>
  <si>
    <t>EU-IPO</t>
  </si>
  <si>
    <t>Montenegro</t>
  </si>
  <si>
    <t>Rwanda</t>
  </si>
  <si>
    <t>San Marino</t>
  </si>
  <si>
    <t>Tajikistan</t>
  </si>
  <si>
    <r>
      <rPr>
        <vertAlign val="superscript"/>
        <sz val="10"/>
        <color theme="1"/>
        <rFont val="Arial"/>
        <family val="2"/>
      </rPr>
      <t>1</t>
    </r>
    <r>
      <rPr>
        <sz val="12"/>
        <color theme="1"/>
        <rFont val="Arial"/>
        <family val="2"/>
      </rPr>
      <t xml:space="preserve"> </t>
    </r>
    <r>
      <rPr>
        <sz val="10"/>
        <color theme="1"/>
        <rFont val="Arial"/>
        <family val="2"/>
      </rPr>
      <t>Total number of International Registrations filed and protected and the total number of classes filed and protected</t>
    </r>
  </si>
  <si>
    <r>
      <rPr>
        <vertAlign val="superscript"/>
        <sz val="10"/>
        <color theme="1"/>
        <rFont val="Arial"/>
        <family val="2"/>
      </rPr>
      <t>2</t>
    </r>
    <r>
      <rPr>
        <sz val="12"/>
        <color theme="1"/>
        <rFont val="Arial"/>
        <family val="2"/>
      </rPr>
      <t xml:space="preserve"> </t>
    </r>
    <r>
      <rPr>
        <sz val="10"/>
        <color theme="1"/>
        <rFont val="Arial"/>
        <family val="2"/>
      </rPr>
      <t xml:space="preserve">Countries are only listed in the table if they have a count greater than 0 in any category for one or both years. Countries not present in this table can be assumed to have had no applications or registrations in either year. </t>
    </r>
  </si>
  <si>
    <r>
      <t>Table 3.3: Classification of trade marks for goods and services published and registered</t>
    </r>
    <r>
      <rPr>
        <b/>
        <vertAlign val="superscript"/>
        <sz val="11"/>
        <color theme="1"/>
        <rFont val="Arial"/>
        <family val="2"/>
      </rPr>
      <t>1,2</t>
    </r>
  </si>
  <si>
    <r>
      <t>Classification</t>
    </r>
    <r>
      <rPr>
        <b/>
        <vertAlign val="superscript"/>
        <sz val="11"/>
        <color theme="1"/>
        <rFont val="Arial"/>
        <family val="2"/>
      </rPr>
      <t>2</t>
    </r>
  </si>
  <si>
    <r>
      <rPr>
        <b/>
        <sz val="11"/>
        <rFont val="Arial"/>
        <family val="2"/>
      </rPr>
      <t xml:space="preserve">Class 1 - </t>
    </r>
    <r>
      <rPr>
        <sz val="11"/>
        <rFont val="Arial"/>
        <family val="2"/>
      </rPr>
      <t>Chemical products used in industry, science etc</t>
    </r>
  </si>
  <si>
    <r>
      <rPr>
        <b/>
        <sz val="11"/>
        <rFont val="Arial"/>
        <family val="2"/>
      </rPr>
      <t xml:space="preserve">Class 2 - </t>
    </r>
    <r>
      <rPr>
        <sz val="11"/>
        <rFont val="Arial"/>
        <family val="2"/>
      </rPr>
      <t xml:space="preserve">Paints, varnishes, lacquers etc </t>
    </r>
  </si>
  <si>
    <r>
      <rPr>
        <b/>
        <sz val="11"/>
        <rFont val="Arial"/>
        <family val="2"/>
      </rPr>
      <t xml:space="preserve">Class 3 - </t>
    </r>
    <r>
      <rPr>
        <sz val="11"/>
        <rFont val="Arial"/>
        <family val="2"/>
      </rPr>
      <t xml:space="preserve">Cleaning preparations, soaps, perfumes etc </t>
    </r>
  </si>
  <si>
    <r>
      <rPr>
        <b/>
        <sz val="11"/>
        <rFont val="Arial"/>
        <family val="2"/>
      </rPr>
      <t>Class 4</t>
    </r>
    <r>
      <rPr>
        <sz val="11"/>
        <rFont val="Arial"/>
        <family val="2"/>
      </rPr>
      <t xml:space="preserve"> - Industrial oils and greases, candles. tapers, etc</t>
    </r>
  </si>
  <si>
    <r>
      <rPr>
        <b/>
        <sz val="11"/>
        <rFont val="Arial"/>
        <family val="2"/>
      </rPr>
      <t xml:space="preserve">Class 5 - </t>
    </r>
    <r>
      <rPr>
        <sz val="11"/>
        <rFont val="Arial"/>
        <family val="2"/>
      </rPr>
      <t>Pharmaceutical, veterinary and sanitary substances, infants’ and invalids’ foods etc</t>
    </r>
  </si>
  <si>
    <r>
      <rPr>
        <b/>
        <sz val="11"/>
        <rFont val="Arial"/>
        <family val="2"/>
      </rPr>
      <t xml:space="preserve">Class 6 - </t>
    </r>
    <r>
      <rPr>
        <sz val="11"/>
        <rFont val="Arial"/>
        <family val="2"/>
      </rPr>
      <t>Unwrought and partly wrought common metals etc</t>
    </r>
  </si>
  <si>
    <r>
      <rPr>
        <b/>
        <sz val="11"/>
        <rFont val="Arial"/>
        <family val="2"/>
      </rPr>
      <t xml:space="preserve">Class 7 - </t>
    </r>
    <r>
      <rPr>
        <sz val="11"/>
        <rFont val="Arial"/>
        <family val="2"/>
      </rPr>
      <t>Machines and machine tools, motors (except for vehicles) etc</t>
    </r>
  </si>
  <si>
    <r>
      <rPr>
        <b/>
        <sz val="11"/>
        <rFont val="Arial"/>
        <family val="2"/>
      </rPr>
      <t>Class 8</t>
    </r>
    <r>
      <rPr>
        <sz val="11"/>
        <rFont val="Arial"/>
        <family val="2"/>
      </rPr>
      <t xml:space="preserve"> - Hand tools and instruments; cutlery, forks and spoons; side arms</t>
    </r>
  </si>
  <si>
    <r>
      <rPr>
        <b/>
        <sz val="11"/>
        <rFont val="Arial"/>
        <family val="2"/>
      </rPr>
      <t>Class 9</t>
    </r>
    <r>
      <rPr>
        <sz val="11"/>
        <rFont val="Arial"/>
        <family val="2"/>
      </rPr>
      <t xml:space="preserve"> - Scientific, nautical and surveying and electrical apparatus and instruments (including wireless etc)</t>
    </r>
  </si>
  <si>
    <r>
      <rPr>
        <b/>
        <sz val="11"/>
        <rFont val="Arial"/>
        <family val="2"/>
      </rPr>
      <t xml:space="preserve">Class 10 - </t>
    </r>
    <r>
      <rPr>
        <sz val="11"/>
        <rFont val="Arial"/>
        <family val="2"/>
      </rPr>
      <t>Surgical, medical, dental and veterinary instruments and apparatus</t>
    </r>
  </si>
  <si>
    <r>
      <rPr>
        <b/>
        <sz val="11"/>
        <rFont val="Arial"/>
        <family val="2"/>
      </rPr>
      <t>Class 11</t>
    </r>
    <r>
      <rPr>
        <sz val="11"/>
        <rFont val="Arial"/>
        <family val="2"/>
      </rPr>
      <t xml:space="preserve"> - Installations for lighting, cooking, etc</t>
    </r>
  </si>
  <si>
    <r>
      <rPr>
        <b/>
        <sz val="11"/>
        <rFont val="Arial"/>
        <family val="2"/>
      </rPr>
      <t xml:space="preserve">Class 12 - </t>
    </r>
    <r>
      <rPr>
        <sz val="11"/>
        <rFont val="Arial"/>
        <family val="2"/>
      </rPr>
      <t>Vehicles: apparatus for locomotion by land air or water</t>
    </r>
  </si>
  <si>
    <r>
      <rPr>
        <b/>
        <sz val="11"/>
        <rFont val="Arial"/>
        <family val="2"/>
      </rPr>
      <t>Class 13</t>
    </r>
    <r>
      <rPr>
        <sz val="11"/>
        <rFont val="Arial"/>
        <family val="2"/>
      </rPr>
      <t xml:space="preserve"> - Firearms, ammunition etc</t>
    </r>
  </si>
  <si>
    <r>
      <rPr>
        <b/>
        <sz val="11"/>
        <rFont val="Arial"/>
        <family val="2"/>
      </rPr>
      <t>Class 14</t>
    </r>
    <r>
      <rPr>
        <sz val="11"/>
        <rFont val="Arial"/>
        <family val="2"/>
      </rPr>
      <t xml:space="preserve"> - Precious metals and their alloys etc</t>
    </r>
  </si>
  <si>
    <r>
      <rPr>
        <b/>
        <sz val="11"/>
        <rFont val="Arial"/>
        <family val="2"/>
      </rPr>
      <t>Class 15</t>
    </r>
    <r>
      <rPr>
        <sz val="11"/>
        <rFont val="Arial"/>
        <family val="2"/>
      </rPr>
      <t xml:space="preserve"> - Musical instruments (other than talking machines and wireless apparatus</t>
    </r>
  </si>
  <si>
    <r>
      <rPr>
        <b/>
        <sz val="11"/>
        <rFont val="Arial"/>
        <family val="2"/>
      </rPr>
      <t xml:space="preserve">Class 16 </t>
    </r>
    <r>
      <rPr>
        <sz val="11"/>
        <rFont val="Arial"/>
        <family val="2"/>
      </rPr>
      <t>-Paper and paper articles, stationery, office requisites etc</t>
    </r>
  </si>
  <si>
    <r>
      <rPr>
        <b/>
        <sz val="11"/>
        <rFont val="Arial"/>
        <family val="2"/>
      </rPr>
      <t>Class 17</t>
    </r>
    <r>
      <rPr>
        <sz val="11"/>
        <rFont val="Arial"/>
        <family val="2"/>
      </rPr>
      <t xml:space="preserve"> - Rubber, gutta-percha, gum etc</t>
    </r>
  </si>
  <si>
    <r>
      <rPr>
        <b/>
        <sz val="11"/>
        <rFont val="Arial"/>
        <family val="2"/>
      </rPr>
      <t>Class 18</t>
    </r>
    <r>
      <rPr>
        <sz val="11"/>
        <rFont val="Arial"/>
        <family val="2"/>
      </rPr>
      <t xml:space="preserve"> - Leather, skins, umbrellas, harness etc</t>
    </r>
  </si>
  <si>
    <r>
      <rPr>
        <b/>
        <sz val="11"/>
        <rFont val="Arial"/>
        <family val="2"/>
      </rPr>
      <t>Class 19</t>
    </r>
    <r>
      <rPr>
        <sz val="11"/>
        <rFont val="Arial"/>
        <family val="2"/>
      </rPr>
      <t xml:space="preserve"> - Building materials, road making materials, etc</t>
    </r>
  </si>
  <si>
    <r>
      <rPr>
        <b/>
        <sz val="11"/>
        <rFont val="Arial"/>
        <family val="2"/>
      </rPr>
      <t>Class 20</t>
    </r>
    <r>
      <rPr>
        <sz val="11"/>
        <rFont val="Arial"/>
        <family val="2"/>
      </rPr>
      <t xml:space="preserve"> - Furniture, articles of wood, cork etc</t>
    </r>
  </si>
  <si>
    <r>
      <rPr>
        <b/>
        <sz val="11"/>
        <rFont val="Arial"/>
        <family val="2"/>
      </rPr>
      <t>Class 21</t>
    </r>
    <r>
      <rPr>
        <sz val="11"/>
        <rFont val="Arial"/>
        <family val="2"/>
      </rPr>
      <t xml:space="preserve"> - Small domestic utensils and containers (not precious metal) glassware, etc</t>
    </r>
  </si>
  <si>
    <r>
      <rPr>
        <b/>
        <sz val="11"/>
        <rFont val="Arial"/>
        <family val="2"/>
      </rPr>
      <t>Class 22</t>
    </r>
    <r>
      <rPr>
        <sz val="11"/>
        <rFont val="Arial"/>
        <family val="2"/>
      </rPr>
      <t xml:space="preserve"> - Rope, string, nets, tents, raw fibrous textile materials, etc</t>
    </r>
  </si>
  <si>
    <r>
      <rPr>
        <b/>
        <sz val="11"/>
        <rFont val="Arial"/>
        <family val="2"/>
      </rPr>
      <t>Class 23</t>
    </r>
    <r>
      <rPr>
        <sz val="11"/>
        <rFont val="Arial"/>
        <family val="2"/>
      </rPr>
      <t xml:space="preserve"> - Yarns; threads</t>
    </r>
  </si>
  <si>
    <r>
      <rPr>
        <b/>
        <sz val="11"/>
        <rFont val="Arial"/>
        <family val="2"/>
      </rPr>
      <t>Class 24</t>
    </r>
    <r>
      <rPr>
        <sz val="11"/>
        <rFont val="Arial"/>
        <family val="2"/>
      </rPr>
      <t xml:space="preserve"> - Tissues (piece goods) bed and table covers etc</t>
    </r>
  </si>
  <si>
    <r>
      <rPr>
        <b/>
        <sz val="11"/>
        <rFont val="Arial"/>
        <family val="2"/>
      </rPr>
      <t>Class 25</t>
    </r>
    <r>
      <rPr>
        <sz val="11"/>
        <rFont val="Arial"/>
        <family val="2"/>
      </rPr>
      <t xml:space="preserve"> - Clothing including boots, shoes and slippers</t>
    </r>
  </si>
  <si>
    <r>
      <rPr>
        <b/>
        <sz val="11"/>
        <rFont val="Arial"/>
        <family val="2"/>
      </rPr>
      <t>Class 26</t>
    </r>
    <r>
      <rPr>
        <sz val="11"/>
        <rFont val="Arial"/>
        <family val="2"/>
      </rPr>
      <t xml:space="preserve"> - Lace and embroidery; ribbons and braids; artificial flowers etc</t>
    </r>
  </si>
  <si>
    <r>
      <rPr>
        <b/>
        <sz val="11"/>
        <rFont val="Arial"/>
        <family val="2"/>
      </rPr>
      <t>Class 27</t>
    </r>
    <r>
      <rPr>
        <sz val="11"/>
        <rFont val="Arial"/>
        <family val="2"/>
      </rPr>
      <t xml:space="preserve"> - Carpets, rugs etc</t>
    </r>
  </si>
  <si>
    <r>
      <rPr>
        <b/>
        <sz val="11"/>
        <rFont val="Arial"/>
        <family val="2"/>
      </rPr>
      <t>Class 28</t>
    </r>
    <r>
      <rPr>
        <sz val="11"/>
        <rFont val="Arial"/>
        <family val="2"/>
      </rPr>
      <t xml:space="preserve"> - Games etc</t>
    </r>
  </si>
  <si>
    <r>
      <rPr>
        <b/>
        <sz val="11"/>
        <rFont val="Arial"/>
        <family val="2"/>
      </rPr>
      <t>Class 29</t>
    </r>
    <r>
      <rPr>
        <sz val="11"/>
        <rFont val="Arial"/>
        <family val="2"/>
      </rPr>
      <t xml:space="preserve"> - Meat, fish, poultry and  game; meat extracts, etc</t>
    </r>
  </si>
  <si>
    <r>
      <rPr>
        <b/>
        <sz val="11"/>
        <rFont val="Arial"/>
        <family val="2"/>
      </rPr>
      <t xml:space="preserve">Class 30 </t>
    </r>
    <r>
      <rPr>
        <sz val="11"/>
        <rFont val="Arial"/>
        <family val="2"/>
      </rPr>
      <t>- Coffee tea, cocoa, sugar, rice etc</t>
    </r>
  </si>
  <si>
    <r>
      <rPr>
        <b/>
        <sz val="11"/>
        <rFont val="Arial"/>
        <family val="2"/>
      </rPr>
      <t>Class 31</t>
    </r>
    <r>
      <rPr>
        <sz val="11"/>
        <rFont val="Arial"/>
        <family val="2"/>
      </rPr>
      <t xml:space="preserve"> - Agricultural, horticultural and forestry products, fresh fruits etc</t>
    </r>
  </si>
  <si>
    <r>
      <rPr>
        <b/>
        <sz val="11"/>
        <rFont val="Arial"/>
        <family val="2"/>
      </rPr>
      <t>Class 32</t>
    </r>
    <r>
      <rPr>
        <sz val="11"/>
        <rFont val="Arial"/>
        <family val="2"/>
      </rPr>
      <t xml:space="preserve"> - Beer, ale, porter, mineral and aerated waters etc </t>
    </r>
  </si>
  <si>
    <r>
      <rPr>
        <b/>
        <sz val="11"/>
        <rFont val="Arial"/>
        <family val="2"/>
      </rPr>
      <t>Class 33</t>
    </r>
    <r>
      <rPr>
        <sz val="11"/>
        <rFont val="Arial"/>
        <family val="2"/>
      </rPr>
      <t xml:space="preserve"> - Wines, spirits and liqueurs</t>
    </r>
  </si>
  <si>
    <r>
      <rPr>
        <b/>
        <sz val="11"/>
        <rFont val="Arial"/>
        <family val="2"/>
      </rPr>
      <t>Class 34</t>
    </r>
    <r>
      <rPr>
        <sz val="11"/>
        <rFont val="Arial"/>
        <family val="2"/>
      </rPr>
      <t xml:space="preserve"> - Tobacco, raw or manufactured; smokers’ articles, matches</t>
    </r>
  </si>
  <si>
    <r>
      <rPr>
        <b/>
        <sz val="11"/>
        <rFont val="Arial"/>
        <family val="2"/>
      </rPr>
      <t>Class 35</t>
    </r>
    <r>
      <rPr>
        <sz val="11"/>
        <rFont val="Arial"/>
        <family val="2"/>
      </rPr>
      <t xml:space="preserve"> - Advertising; business management; business administration etc</t>
    </r>
  </si>
  <si>
    <r>
      <rPr>
        <b/>
        <sz val="11"/>
        <rFont val="Arial"/>
        <family val="2"/>
      </rPr>
      <t xml:space="preserve">Class 36 - </t>
    </r>
    <r>
      <rPr>
        <sz val="11"/>
        <rFont val="Arial"/>
        <family val="2"/>
      </rPr>
      <t>Insurance; financial affairs; monetary affairs; etc</t>
    </r>
  </si>
  <si>
    <r>
      <rPr>
        <b/>
        <sz val="11"/>
        <rFont val="Arial"/>
        <family val="2"/>
      </rPr>
      <t>Class 37</t>
    </r>
    <r>
      <rPr>
        <sz val="11"/>
        <rFont val="Arial"/>
        <family val="2"/>
      </rPr>
      <t xml:space="preserve"> - Building; construction, repair; installation services</t>
    </r>
  </si>
  <si>
    <r>
      <rPr>
        <b/>
        <sz val="11"/>
        <rFont val="Arial"/>
        <family val="2"/>
      </rPr>
      <t>Class 38</t>
    </r>
    <r>
      <rPr>
        <sz val="11"/>
        <rFont val="Arial"/>
        <family val="2"/>
      </rPr>
      <t xml:space="preserve"> - Telecommunications</t>
    </r>
  </si>
  <si>
    <r>
      <rPr>
        <b/>
        <sz val="11"/>
        <rFont val="Arial"/>
        <family val="2"/>
      </rPr>
      <t>Class 39</t>
    </r>
    <r>
      <rPr>
        <sz val="11"/>
        <rFont val="Arial"/>
        <family val="2"/>
      </rPr>
      <t xml:space="preserve"> - Transportation, packaging and storage </t>
    </r>
  </si>
  <si>
    <r>
      <rPr>
        <b/>
        <sz val="11"/>
        <rFont val="Arial"/>
        <family val="2"/>
      </rPr>
      <t>Class 40</t>
    </r>
    <r>
      <rPr>
        <sz val="11"/>
        <rFont val="Arial"/>
        <family val="2"/>
      </rPr>
      <t xml:space="preserve"> - Treatment of material</t>
    </r>
  </si>
  <si>
    <r>
      <rPr>
        <b/>
        <sz val="11"/>
        <rFont val="Arial"/>
        <family val="2"/>
      </rPr>
      <t>Class 41</t>
    </r>
    <r>
      <rPr>
        <sz val="11"/>
        <rFont val="Arial"/>
        <family val="2"/>
      </rPr>
      <t xml:space="preserve"> - Education; entertainment; sporting and cultural applications</t>
    </r>
  </si>
  <si>
    <r>
      <rPr>
        <b/>
        <sz val="11"/>
        <rFont val="Arial"/>
        <family val="2"/>
      </rPr>
      <t xml:space="preserve">Class 42 </t>
    </r>
    <r>
      <rPr>
        <sz val="11"/>
        <rFont val="Arial"/>
        <family val="2"/>
      </rPr>
      <t>- Scientific and technological services and research and design relating thereto ; industrial analysis and research services; design and development of computer hardware and software; legal services.</t>
    </r>
  </si>
  <si>
    <r>
      <rPr>
        <b/>
        <sz val="11"/>
        <rFont val="Arial"/>
        <family val="2"/>
      </rPr>
      <t>Class 43</t>
    </r>
    <r>
      <rPr>
        <sz val="11"/>
        <rFont val="Arial"/>
        <family val="2"/>
      </rPr>
      <t xml:space="preserve"> - Services for providing food or drink ; temporary accommodation </t>
    </r>
  </si>
  <si>
    <r>
      <rPr>
        <b/>
        <sz val="11"/>
        <rFont val="Arial"/>
        <family val="2"/>
      </rPr>
      <t>Class 44</t>
    </r>
    <r>
      <rPr>
        <sz val="11"/>
        <rFont val="Arial"/>
        <family val="2"/>
      </rPr>
      <t xml:space="preserve"> - Medical services; veterinary services, hygienic and beauty care for human beings or animals ; agriculture, horticulture and forestry services </t>
    </r>
  </si>
  <si>
    <r>
      <rPr>
        <b/>
        <sz val="11"/>
        <rFont val="Arial"/>
        <family val="2"/>
      </rPr>
      <t xml:space="preserve">Class 45 - </t>
    </r>
    <r>
      <rPr>
        <sz val="11"/>
        <rFont val="Arial"/>
        <family val="2"/>
      </rPr>
      <t>Personal and social services rendered by others to meet the needs of individuals ; security services for the protection of property and individuals</t>
    </r>
  </si>
  <si>
    <r>
      <rPr>
        <vertAlign val="superscript"/>
        <sz val="10"/>
        <color theme="1"/>
        <rFont val="Arial"/>
        <family val="2"/>
      </rPr>
      <t xml:space="preserve">1 </t>
    </r>
    <r>
      <rPr>
        <sz val="10"/>
        <color theme="1"/>
        <rFont val="Arial"/>
        <family val="2"/>
      </rPr>
      <t>Total number of trade marks by class applied for, published and registered by National UK and International Registrations Designating the UK. Since the implementation of the new Trade marks Act on 31 October 1994 applicants have been able to file an application (multi-class application) covering more than one class of goods and services.</t>
    </r>
  </si>
  <si>
    <r>
      <rPr>
        <vertAlign val="superscript"/>
        <sz val="10"/>
        <color theme="1"/>
        <rFont val="Arial"/>
        <family val="2"/>
      </rPr>
      <t>2</t>
    </r>
    <r>
      <rPr>
        <sz val="10"/>
        <color theme="1"/>
        <rFont val="Arial"/>
        <family val="2"/>
      </rPr>
      <t xml:space="preserve"> Trade marks are classified according to the Nice classification.  This is an international classification system of goods (classes 1 - 34) and services (classes 35 - 45).</t>
    </r>
  </si>
  <si>
    <r>
      <t>Table 3.4: Top 10 applicants (Trade mark applications</t>
    </r>
    <r>
      <rPr>
        <b/>
        <vertAlign val="superscript"/>
        <sz val="11"/>
        <color theme="1"/>
        <rFont val="Arial"/>
        <family val="2"/>
      </rPr>
      <t>1</t>
    </r>
    <r>
      <rPr>
        <b/>
        <sz val="11"/>
        <color theme="1"/>
        <rFont val="Arial"/>
        <family val="2"/>
      </rPr>
      <t>)</t>
    </r>
  </si>
  <si>
    <t xml:space="preserve">Disclaimer: Applicant name data is cleaned and matched to similar enteries to consolidate inconsistent names provided to the office. </t>
  </si>
  <si>
    <r>
      <t>Applicant</t>
    </r>
    <r>
      <rPr>
        <b/>
        <vertAlign val="superscript"/>
        <sz val="11"/>
        <color rgb="FF000000"/>
        <rFont val="Arial"/>
        <family val="2"/>
      </rPr>
      <t>2</t>
    </r>
    <r>
      <rPr>
        <b/>
        <sz val="11"/>
        <color rgb="FF000000"/>
        <rFont val="Arial"/>
        <family val="2"/>
      </rPr>
      <t>, 2020</t>
    </r>
  </si>
  <si>
    <t>Applications, 2020</t>
  </si>
  <si>
    <t>Top 10 total</t>
  </si>
  <si>
    <r>
      <rPr>
        <vertAlign val="superscript"/>
        <sz val="10"/>
        <color theme="1"/>
        <rFont val="Arial"/>
        <family val="2"/>
      </rPr>
      <t>1</t>
    </r>
    <r>
      <rPr>
        <sz val="10"/>
        <color theme="1"/>
        <rFont val="Arial"/>
        <family val="2"/>
      </rPr>
      <t xml:space="preserve"> These figures include domestic applications and international registrations designating the UK</t>
    </r>
  </si>
  <si>
    <r>
      <rPr>
        <vertAlign val="superscript"/>
        <sz val="10"/>
        <color theme="1"/>
        <rFont val="Arial"/>
        <family val="2"/>
      </rPr>
      <t>2</t>
    </r>
    <r>
      <rPr>
        <sz val="10"/>
        <color theme="1"/>
        <rFont val="Arial"/>
        <family val="2"/>
      </rPr>
      <t xml:space="preserve"> Applicant name data is cleaned and matched to similar enteries to consolidate inconsistent names provided to the office. The cleaning process relies on probabilistic matching and therefore may not find and group all applications from a single applicant. Only applications with company names supplied are considered. Individuals have been removed.</t>
    </r>
  </si>
  <si>
    <r>
      <t>Table 3.5: Top 50 applicants (Trade mark registrations</t>
    </r>
    <r>
      <rPr>
        <b/>
        <vertAlign val="superscript"/>
        <sz val="11"/>
        <color theme="1"/>
        <rFont val="Arial"/>
        <family val="2"/>
      </rPr>
      <t>1</t>
    </r>
    <r>
      <rPr>
        <b/>
        <sz val="11"/>
        <color theme="1"/>
        <rFont val="Arial"/>
        <family val="2"/>
      </rPr>
      <t>)</t>
    </r>
  </si>
  <si>
    <r>
      <t>Applicant</t>
    </r>
    <r>
      <rPr>
        <b/>
        <vertAlign val="superscript"/>
        <sz val="11"/>
        <color rgb="FF000000"/>
        <rFont val="Arial"/>
        <family val="2"/>
      </rPr>
      <t>2</t>
    </r>
  </si>
  <si>
    <t>Applications</t>
  </si>
  <si>
    <t>* Not previously in top 50</t>
  </si>
  <si>
    <t>Table 3.6: Maintenance of the trade mark register</t>
  </si>
  <si>
    <t>Renewals and Registrations</t>
  </si>
  <si>
    <t>No. of registrations renewable</t>
  </si>
  <si>
    <t>No. of registrations renewed by application</t>
  </si>
  <si>
    <t>No. of classes renewed</t>
  </si>
  <si>
    <t xml:space="preserve">No. of lapsed registrations restored and renewed (not including above) </t>
  </si>
  <si>
    <r>
      <t>Table 4.1: Design applications by country</t>
    </r>
    <r>
      <rPr>
        <b/>
        <vertAlign val="superscript"/>
        <sz val="11"/>
        <rFont val="Arial"/>
        <family val="2"/>
      </rPr>
      <t>1</t>
    </r>
  </si>
  <si>
    <t>United Kingdom</t>
  </si>
  <si>
    <r>
      <rPr>
        <vertAlign val="superscript"/>
        <sz val="10"/>
        <rFont val="Arial"/>
        <family val="2"/>
      </rPr>
      <t>1</t>
    </r>
    <r>
      <rPr>
        <sz val="10"/>
        <rFont val="Arial"/>
        <family val="2"/>
      </rPr>
      <t xml:space="preserve"> Country based on address given for the first named applicant. Countries are only listed in the table if they have a count greater than 0 in any category for one or both years. Countries not present in this table can be assumed to have had no applications or registrations in either year. </t>
    </r>
  </si>
  <si>
    <r>
      <t>Table 4.2: Design applications and registrations by region</t>
    </r>
    <r>
      <rPr>
        <b/>
        <vertAlign val="superscript"/>
        <sz val="11"/>
        <rFont val="Arial"/>
        <family val="2"/>
      </rPr>
      <t>1</t>
    </r>
  </si>
  <si>
    <t>Designs Registered, 2020</t>
  </si>
  <si>
    <t>Yorkshire &amp; The Humber</t>
  </si>
  <si>
    <r>
      <t>Unmatched Postcodes</t>
    </r>
    <r>
      <rPr>
        <vertAlign val="superscript"/>
        <sz val="11"/>
        <rFont val="Arial"/>
        <family val="2"/>
      </rPr>
      <t>2</t>
    </r>
  </si>
  <si>
    <r>
      <rPr>
        <vertAlign val="superscript"/>
        <sz val="10"/>
        <rFont val="Arial"/>
        <family val="2"/>
      </rPr>
      <t>1</t>
    </r>
    <r>
      <rPr>
        <sz val="10"/>
        <rFont val="Arial"/>
        <family val="2"/>
      </rPr>
      <t xml:space="preserve"> Region based on address given for the first named applicant</t>
    </r>
  </si>
  <si>
    <r>
      <rPr>
        <vertAlign val="superscript"/>
        <sz val="10"/>
        <rFont val="Arial"/>
        <family val="2"/>
      </rPr>
      <t>2</t>
    </r>
    <r>
      <rPr>
        <sz val="10"/>
        <rFont val="Arial"/>
        <family val="2"/>
      </rPr>
      <t xml:space="preserve"> Unmatched postcodes are a result of incomplete address details at point of capture.</t>
    </r>
  </si>
  <si>
    <t>Table 4.3: Design applications by classification of goods</t>
  </si>
  <si>
    <t>Locarno Class Number</t>
  </si>
  <si>
    <t>Class</t>
  </si>
  <si>
    <t>Applications filed</t>
  </si>
  <si>
    <t>Foodstuffs</t>
  </si>
  <si>
    <t>Clothing haberdashery</t>
  </si>
  <si>
    <t xml:space="preserve">Travel goods/cases  </t>
  </si>
  <si>
    <t xml:space="preserve">Brushware  </t>
  </si>
  <si>
    <t xml:space="preserve">Textiles   </t>
  </si>
  <si>
    <t xml:space="preserve">Furnishing  </t>
  </si>
  <si>
    <t xml:space="preserve">Household goods  </t>
  </si>
  <si>
    <t xml:space="preserve">Tools and Hardware      </t>
  </si>
  <si>
    <t xml:space="preserve">Packages etc  </t>
  </si>
  <si>
    <t xml:space="preserve">Clocks watches etc  </t>
  </si>
  <si>
    <t xml:space="preserve">Articles of adornment  </t>
  </si>
  <si>
    <t xml:space="preserve">Transport/hoisting   </t>
  </si>
  <si>
    <t xml:space="preserve">Electricity      </t>
  </si>
  <si>
    <t xml:space="preserve">Recording/communication  </t>
  </si>
  <si>
    <t xml:space="preserve">Machines not elsewhere specified </t>
  </si>
  <si>
    <t xml:space="preserve">Photographic/optical </t>
  </si>
  <si>
    <t>Musical Instruments</t>
  </si>
  <si>
    <t xml:space="preserve">Printing and office machinery  </t>
  </si>
  <si>
    <t xml:space="preserve">Stationery/artists equipment   </t>
  </si>
  <si>
    <t>Sales/advertising/signs</t>
  </si>
  <si>
    <t>Arms/hunting/fishing</t>
  </si>
  <si>
    <t xml:space="preserve">Fluid dist/sanitary/air conditioning </t>
  </si>
  <si>
    <t xml:space="preserve">Medical/laboratory equipment  </t>
  </si>
  <si>
    <t xml:space="preserve">Building/construction </t>
  </si>
  <si>
    <t xml:space="preserve">Lighting/apparatus </t>
  </si>
  <si>
    <t xml:space="preserve">Tobacco and smokers articles  </t>
  </si>
  <si>
    <t>Pharmaceutical/cosmetic</t>
  </si>
  <si>
    <t xml:space="preserve">Fire/accident prevention </t>
  </si>
  <si>
    <t xml:space="preserve">Care and handling of animals </t>
  </si>
  <si>
    <t>Machines for food/drink preparation</t>
  </si>
  <si>
    <t>Graphic symbols and logos, surface patterns</t>
  </si>
  <si>
    <t xml:space="preserve">Miscellaneous </t>
  </si>
  <si>
    <t>Table 4.4: Top 10 applicants (Designs applications)</t>
  </si>
  <si>
    <r>
      <rPr>
        <vertAlign val="superscript"/>
        <sz val="10"/>
        <rFont val="Arial"/>
        <family val="2"/>
      </rPr>
      <t>1</t>
    </r>
    <r>
      <rPr>
        <sz val="10"/>
        <rFont val="Arial"/>
        <family val="2"/>
      </rPr>
      <t xml:space="preserve"> Applicant name data is cleaned and matched to similar entries to consolidate inconsistent names provided to the office. The cleaning process relies on probabilistic matching and therefore may not find and group all applications from a single applicant. </t>
    </r>
  </si>
  <si>
    <t>Table 4.5: Top 50 Applicants (Design registrations)</t>
  </si>
  <si>
    <t>Designs registered</t>
  </si>
  <si>
    <r>
      <rPr>
        <vertAlign val="superscript"/>
        <sz val="10"/>
        <color theme="1"/>
        <rFont val="Arial"/>
        <family val="2"/>
      </rPr>
      <t>1</t>
    </r>
    <r>
      <rPr>
        <sz val="10"/>
        <color theme="1"/>
        <rFont val="Arial"/>
        <family val="2"/>
      </rPr>
      <t xml:space="preserve"> Applicant name data is cleaned and matched to similar enteries to consolidate inconsistent names provided to the office. The cleaning process relies on probabilistic matching and therefore may not find and group all applications from a single applicant. </t>
    </r>
  </si>
  <si>
    <t>Total applications</t>
  </si>
  <si>
    <r>
      <rPr>
        <vertAlign val="superscript"/>
        <sz val="10"/>
        <color theme="1"/>
        <rFont val="Arial"/>
        <family val="2"/>
      </rPr>
      <t>1</t>
    </r>
    <r>
      <rPr>
        <sz val="10"/>
        <color theme="1"/>
        <rFont val="Arial"/>
        <family val="2"/>
      </rPr>
      <t xml:space="preserve"> Designs may claim priority from an earlier filed application (within 12 months) to obtain a priority date from the earlier application.</t>
    </r>
  </si>
  <si>
    <t>Origin of application</t>
  </si>
  <si>
    <t>UK</t>
  </si>
  <si>
    <t>Non-UK</t>
  </si>
  <si>
    <r>
      <t>Table 4.7: Design renewals</t>
    </r>
    <r>
      <rPr>
        <b/>
        <vertAlign val="superscript"/>
        <sz val="11"/>
        <rFont val="Arial"/>
        <family val="2"/>
      </rPr>
      <t xml:space="preserve">1 </t>
    </r>
    <r>
      <rPr>
        <b/>
        <sz val="11"/>
        <rFont val="Arial"/>
        <family val="2"/>
      </rPr>
      <t>by extension period</t>
    </r>
  </si>
  <si>
    <t>Period</t>
  </si>
  <si>
    <t>Extended for 2nd period</t>
  </si>
  <si>
    <t>Extended for 3rd period</t>
  </si>
  <si>
    <t>Extended for 4th period</t>
  </si>
  <si>
    <t>Extended for 5th period</t>
  </si>
  <si>
    <t>Total extensions</t>
  </si>
  <si>
    <r>
      <rPr>
        <vertAlign val="superscript"/>
        <sz val="10"/>
        <rFont val="Arial"/>
        <family val="2"/>
      </rPr>
      <t>1</t>
    </r>
    <r>
      <rPr>
        <sz val="10"/>
        <rFont val="Arial"/>
        <family val="2"/>
      </rPr>
      <t xml:space="preserve"> Registered designs renewed under Section 8(2) of the Registered Designs Act 1949</t>
    </r>
  </si>
  <si>
    <r>
      <t>Table 5.1: Ex parte patent hearings outcomes by type</t>
    </r>
    <r>
      <rPr>
        <b/>
        <vertAlign val="superscript"/>
        <sz val="11"/>
        <rFont val="Arial"/>
        <family val="2"/>
      </rPr>
      <t>1</t>
    </r>
  </si>
  <si>
    <t>Hearing outcome</t>
  </si>
  <si>
    <t>Applications for Patents, 2020</t>
  </si>
  <si>
    <t>Restorations / reinstatements, 2020</t>
  </si>
  <si>
    <r>
      <t>Supplementary protection certificates</t>
    </r>
    <r>
      <rPr>
        <b/>
        <vertAlign val="superscript"/>
        <sz val="11"/>
        <rFont val="Arial"/>
        <family val="2"/>
      </rPr>
      <t>2</t>
    </r>
    <r>
      <rPr>
        <b/>
        <sz val="11"/>
        <rFont val="Arial"/>
        <family val="2"/>
      </rPr>
      <t>, 2020</t>
    </r>
  </si>
  <si>
    <r>
      <t>Applications for Patents, 2021</t>
    </r>
    <r>
      <rPr>
        <b/>
        <vertAlign val="superscript"/>
        <sz val="11"/>
        <rFont val="Arial"/>
        <family val="2"/>
      </rPr>
      <t>2</t>
    </r>
  </si>
  <si>
    <r>
      <t>Restorations / reinstatements, 2021</t>
    </r>
    <r>
      <rPr>
        <b/>
        <vertAlign val="superscript"/>
        <sz val="11"/>
        <rFont val="Arial"/>
        <family val="2"/>
      </rPr>
      <t>2</t>
    </r>
  </si>
  <si>
    <r>
      <t>Requested Hearing</t>
    </r>
    <r>
      <rPr>
        <vertAlign val="superscript"/>
        <sz val="11"/>
        <rFont val="Arial"/>
        <family val="2"/>
      </rPr>
      <t>3</t>
    </r>
  </si>
  <si>
    <r>
      <t>Substantive decisions</t>
    </r>
    <r>
      <rPr>
        <vertAlign val="superscript"/>
        <sz val="11"/>
        <rFont val="Arial"/>
        <family val="2"/>
      </rPr>
      <t>4,5</t>
    </r>
  </si>
  <si>
    <t>Withdrawn by applicant</t>
  </si>
  <si>
    <r>
      <rPr>
        <vertAlign val="superscript"/>
        <sz val="10"/>
        <rFont val="Arial"/>
        <family val="2"/>
      </rPr>
      <t xml:space="preserve">1 </t>
    </r>
    <r>
      <rPr>
        <sz val="10"/>
        <rFont val="Arial"/>
        <family val="2"/>
      </rPr>
      <t>Ex parte hearings and reasoned decisions made without a hearing (excluding reviews of opinions)</t>
    </r>
  </si>
  <si>
    <r>
      <rPr>
        <vertAlign val="superscript"/>
        <sz val="10"/>
        <rFont val="Arial"/>
        <family val="2"/>
      </rPr>
      <t>2</t>
    </r>
    <r>
      <rPr>
        <sz val="10"/>
        <rFont val="Arial"/>
        <family val="2"/>
      </rPr>
      <t xml:space="preserve"> Supplementary protection certificates (SPCs) compensate patent holders for the loss of effective protection that results from the time taken to obtain regulatory approval. SPCs do not extend the term of patents, but give similar protection. They protect a specific pharmaceutical or plant protection product authorised.</t>
    </r>
  </si>
  <si>
    <r>
      <rPr>
        <vertAlign val="superscript"/>
        <sz val="10"/>
        <rFont val="Arial"/>
        <family val="2"/>
      </rPr>
      <t>3</t>
    </r>
    <r>
      <rPr>
        <sz val="10"/>
        <rFont val="Arial"/>
        <family val="2"/>
      </rPr>
      <t xml:space="preserve"> Where objections are raised against a patent application or granted patent, a hearing may be requested or the matter decided on the basis of papers filed (Requested Hearing). In both cases a decision is issued by the Office.</t>
    </r>
  </si>
  <si>
    <r>
      <rPr>
        <vertAlign val="superscript"/>
        <sz val="10"/>
        <rFont val="Arial"/>
        <family val="2"/>
      </rPr>
      <t>4</t>
    </r>
    <r>
      <rPr>
        <sz val="10"/>
        <rFont val="Arial"/>
        <family val="2"/>
      </rPr>
      <t xml:space="preserve"> A decision may be a substanitive decision (Substantive Decisions). Procedural decisions are also issued and Case Management Conferences (CMC) may also be held by the Office (Procedural decisions/CMC).</t>
    </r>
  </si>
  <si>
    <r>
      <rPr>
        <vertAlign val="superscript"/>
        <sz val="10"/>
        <rFont val="Arial"/>
        <family val="2"/>
      </rPr>
      <t>5</t>
    </r>
    <r>
      <rPr>
        <sz val="10"/>
        <rFont val="Arial"/>
        <family val="2"/>
      </rPr>
      <t xml:space="preserve"> A decision may relate to more than one patent application or granted patent.</t>
    </r>
  </si>
  <si>
    <r>
      <t xml:space="preserve">Table 5.3: Patent hearings: "requests for an opinion" </t>
    </r>
    <r>
      <rPr>
        <b/>
        <vertAlign val="superscript"/>
        <sz val="11"/>
        <rFont val="Arial"/>
        <family val="2"/>
      </rPr>
      <t>1</t>
    </r>
    <r>
      <rPr>
        <b/>
        <sz val="11"/>
        <rFont val="Arial"/>
        <family val="2"/>
      </rPr>
      <t xml:space="preserve"> filed, issued, refused and withdrawn</t>
    </r>
  </si>
  <si>
    <t>Issued</t>
  </si>
  <si>
    <t>Refused</t>
  </si>
  <si>
    <r>
      <rPr>
        <vertAlign val="superscript"/>
        <sz val="10"/>
        <rFont val="Arial"/>
        <family val="2"/>
      </rPr>
      <t>1</t>
    </r>
    <r>
      <rPr>
        <sz val="10"/>
        <rFont val="Arial"/>
        <family val="2"/>
      </rPr>
      <t xml:space="preserve"> A request for a non-binding opinion may be filed where a dispute relates to infringement of a patent or the validity of a patent. </t>
    </r>
  </si>
  <si>
    <t xml:space="preserve">Infringing a patent means manufacturing, using, selling or importing a patented product or process without the patent owner's permission. </t>
  </si>
  <si>
    <t>An opinion relating to validity can consider only issues of novelty or inventive step.</t>
  </si>
  <si>
    <r>
      <t>Hearings - Ex Parte</t>
    </r>
    <r>
      <rPr>
        <b/>
        <vertAlign val="superscript"/>
        <sz val="11"/>
        <rFont val="Arial"/>
        <family val="2"/>
      </rPr>
      <t>1</t>
    </r>
  </si>
  <si>
    <t>Number appointed</t>
  </si>
  <si>
    <t>Number taken</t>
  </si>
  <si>
    <t>Number not yet taken</t>
  </si>
  <si>
    <t>Refusals</t>
  </si>
  <si>
    <t>Written grounds issued</t>
  </si>
  <si>
    <t>Pending at beginning of year</t>
  </si>
  <si>
    <t>Lodged during the year</t>
  </si>
  <si>
    <t>Unsuccessful</t>
  </si>
  <si>
    <t>Transferred to High Court</t>
  </si>
  <si>
    <t>Pending at end of year</t>
  </si>
  <si>
    <t>Successful</t>
  </si>
  <si>
    <t>Referred to ECJ</t>
  </si>
  <si>
    <r>
      <rPr>
        <vertAlign val="superscript"/>
        <sz val="10"/>
        <rFont val="Arial"/>
        <family val="2"/>
      </rPr>
      <t>1</t>
    </r>
    <r>
      <rPr>
        <sz val="10"/>
        <rFont val="Arial"/>
        <family val="2"/>
      </rPr>
      <t xml:space="preserve"> Ex-parte proceedings covers applications under Section 37 of the Trade Marks Act 1994. Applicants/attorneys have the right to request a hearing when objections to the registrability of a mark are raised during examination.</t>
    </r>
  </si>
  <si>
    <r>
      <rPr>
        <vertAlign val="superscript"/>
        <sz val="10"/>
        <rFont val="Arial"/>
        <family val="2"/>
      </rPr>
      <t xml:space="preserve">2 </t>
    </r>
    <r>
      <rPr>
        <sz val="10"/>
        <rFont val="Arial"/>
        <family val="2"/>
      </rPr>
      <t>Decisions of the Office can be appealed to an independent party specialising in Intellectual Property issues (Appeals to the Appointed Person) or to the Court (Appeals made directly to Court).</t>
    </r>
  </si>
  <si>
    <r>
      <t>Table 5.5: Trade Mark Hearings: Oppositions to Trade Mark Registration</t>
    </r>
    <r>
      <rPr>
        <b/>
        <vertAlign val="superscript"/>
        <sz val="11"/>
        <color theme="1"/>
        <rFont val="Arial"/>
        <family val="2"/>
      </rPr>
      <t>1</t>
    </r>
  </si>
  <si>
    <t>Oppositions before the Registrar:</t>
  </si>
  <si>
    <t>Filed during the year</t>
  </si>
  <si>
    <r>
      <t>Fast Track Oppositions</t>
    </r>
    <r>
      <rPr>
        <vertAlign val="superscript"/>
        <sz val="11"/>
        <color theme="1"/>
        <rFont val="Arial"/>
        <family val="2"/>
      </rPr>
      <t>2</t>
    </r>
  </si>
  <si>
    <t>Total Oppositions Filed</t>
  </si>
  <si>
    <t>Oppositions unsuccessful</t>
  </si>
  <si>
    <t>Oppositions successful / partially successful</t>
  </si>
  <si>
    <r>
      <t>Oppositions</t>
    </r>
    <r>
      <rPr>
        <b/>
        <vertAlign val="superscript"/>
        <sz val="12"/>
        <color theme="1"/>
        <rFont val="Arial"/>
        <family val="2"/>
      </rPr>
      <t>3</t>
    </r>
  </si>
  <si>
    <t>Main hearings</t>
  </si>
  <si>
    <r>
      <t>Appeals to Appointed Person (Opposition/Post Registration cases)</t>
    </r>
    <r>
      <rPr>
        <b/>
        <vertAlign val="superscript"/>
        <sz val="12"/>
        <color theme="1"/>
        <rFont val="Arial"/>
        <family val="2"/>
      </rPr>
      <t>4</t>
    </r>
  </si>
  <si>
    <t>Lodged during year</t>
  </si>
  <si>
    <t>Successful / Partially successful</t>
  </si>
  <si>
    <t>Remitted back to Registry</t>
  </si>
  <si>
    <r>
      <t>Appeals made direct to the Court  (Opposition cases/Post Registration cases)</t>
    </r>
    <r>
      <rPr>
        <b/>
        <vertAlign val="superscript"/>
        <sz val="12"/>
        <color theme="1"/>
        <rFont val="Arial"/>
        <family val="2"/>
      </rPr>
      <t>4</t>
    </r>
  </si>
  <si>
    <r>
      <rPr>
        <vertAlign val="superscript"/>
        <sz val="10"/>
        <color theme="1"/>
        <rFont val="Arial"/>
        <family val="2"/>
      </rPr>
      <t>1</t>
    </r>
    <r>
      <rPr>
        <sz val="10"/>
        <color theme="1"/>
        <rFont val="Arial"/>
        <family val="2"/>
      </rPr>
      <t xml:space="preserve"> Oppositions filed against Trade Marks. Once an application for registration has been accepted by the registry it is published in the Trade Marks Journal and open to opposition. Oppositions may be filed in respect of all or some of the goods and/or services for which registration of the trade mark is sought.  .</t>
    </r>
  </si>
  <si>
    <t>The opposition period is two months (extendable to three months). At the conclusion of the proceedings an IPO Hearing Officer will make a decision either from the papers on file, or following a hearing (Oppositions before the Registrar)</t>
  </si>
  <si>
    <r>
      <rPr>
        <vertAlign val="superscript"/>
        <sz val="10"/>
        <color theme="1"/>
        <rFont val="Arial"/>
        <family val="2"/>
      </rPr>
      <t xml:space="preserve">2 </t>
    </r>
    <r>
      <rPr>
        <sz val="10"/>
        <color theme="1"/>
        <rFont val="Arial"/>
        <family val="2"/>
      </rPr>
      <t>Fast Track Oppositions service began on 1st October 2013</t>
    </r>
  </si>
  <si>
    <r>
      <rPr>
        <vertAlign val="superscript"/>
        <sz val="10"/>
        <color theme="1"/>
        <rFont val="Arial"/>
        <family val="2"/>
      </rPr>
      <t>3</t>
    </r>
    <r>
      <rPr>
        <sz val="10"/>
        <color theme="1"/>
        <rFont val="Arial"/>
        <family val="2"/>
      </rPr>
      <t xml:space="preserve"> In addition 275 decisions were made from the papers, 65 case management conferences, 18 interlocutory hearings/joint hearings were held during the year.</t>
    </r>
  </si>
  <si>
    <r>
      <rPr>
        <vertAlign val="superscript"/>
        <sz val="10"/>
        <color theme="1"/>
        <rFont val="Arial"/>
        <family val="2"/>
      </rPr>
      <t>4</t>
    </r>
    <r>
      <rPr>
        <sz val="10"/>
        <color theme="1"/>
        <rFont val="Arial"/>
        <family val="2"/>
      </rPr>
      <t xml:space="preserve"> IPO decisions can be appealed to an independent party specialising in Intellectual Property issues (Appeals to the Appointed Person, Oppositions/Post Registration Cases) or to the Court (Appeals made directly to Court, Oppositions cases).</t>
    </r>
  </si>
  <si>
    <r>
      <t>Table 5.6: Trade Mark Hearings</t>
    </r>
    <r>
      <rPr>
        <b/>
        <vertAlign val="superscript"/>
        <sz val="11"/>
        <color theme="1"/>
        <rFont val="Arial"/>
        <family val="2"/>
      </rPr>
      <t>1</t>
    </r>
    <r>
      <rPr>
        <b/>
        <sz val="11"/>
        <color theme="1"/>
        <rFont val="Arial"/>
        <family val="2"/>
      </rPr>
      <t>: Revocation</t>
    </r>
    <r>
      <rPr>
        <b/>
        <vertAlign val="superscript"/>
        <sz val="11"/>
        <color theme="1"/>
        <rFont val="Arial"/>
        <family val="2"/>
      </rPr>
      <t>2</t>
    </r>
    <r>
      <rPr>
        <b/>
        <sz val="11"/>
        <color theme="1"/>
        <rFont val="Arial"/>
        <family val="2"/>
      </rPr>
      <t>, Invalidity</t>
    </r>
    <r>
      <rPr>
        <b/>
        <vertAlign val="superscript"/>
        <sz val="11"/>
        <color theme="1"/>
        <rFont val="Arial"/>
        <family val="2"/>
      </rPr>
      <t>3</t>
    </r>
    <r>
      <rPr>
        <b/>
        <sz val="11"/>
        <color theme="1"/>
        <rFont val="Arial"/>
        <family val="2"/>
      </rPr>
      <t>, and Rectification</t>
    </r>
    <r>
      <rPr>
        <b/>
        <vertAlign val="superscript"/>
        <sz val="11"/>
        <color theme="1"/>
        <rFont val="Arial"/>
        <family val="2"/>
      </rPr>
      <t>4</t>
    </r>
  </si>
  <si>
    <t>Applications to Registrar</t>
  </si>
  <si>
    <r>
      <t>Filed in year (revocation / invalidity)</t>
    </r>
    <r>
      <rPr>
        <vertAlign val="superscript"/>
        <sz val="11"/>
        <color theme="1"/>
        <rFont val="Arial"/>
        <family val="2"/>
      </rPr>
      <t>5</t>
    </r>
  </si>
  <si>
    <t>Filed in year (rectification)</t>
  </si>
  <si>
    <r>
      <t>Main Hearings</t>
    </r>
    <r>
      <rPr>
        <b/>
        <vertAlign val="superscript"/>
        <sz val="12"/>
        <color theme="1"/>
        <rFont val="Arial"/>
        <family val="2"/>
      </rPr>
      <t>6</t>
    </r>
  </si>
  <si>
    <t>Applications direct to Court</t>
  </si>
  <si>
    <t>Lodged in year</t>
  </si>
  <si>
    <r>
      <rPr>
        <vertAlign val="superscript"/>
        <sz val="10"/>
        <color theme="1"/>
        <rFont val="Arial"/>
        <family val="2"/>
      </rPr>
      <t>1</t>
    </r>
    <r>
      <rPr>
        <sz val="10"/>
        <color theme="1"/>
        <rFont val="Arial"/>
        <family val="2"/>
      </rPr>
      <t xml:space="preserve"> Applications for revocation, invalidation and rectification under Section 46,47, 60 and 64 - these procedures are combined in the table. Applications can be made to the IPO Registrar (Applications to Registrar), </t>
    </r>
  </si>
  <si>
    <t>to the court as applications against the IPO Registrar (Appeals direct to Court: Post Registration cases) or direct applications can be made to Court (Applications direct to Court).</t>
  </si>
  <si>
    <r>
      <rPr>
        <vertAlign val="superscript"/>
        <sz val="10"/>
        <color theme="1"/>
        <rFont val="Arial"/>
        <family val="2"/>
      </rPr>
      <t xml:space="preserve">2 </t>
    </r>
    <r>
      <rPr>
        <sz val="10"/>
        <color theme="1"/>
        <rFont val="Arial"/>
        <family val="2"/>
      </rPr>
      <t>Revocation is the legal procedure which allows anyone to seek the removal of a registered trade mark from the UK register. It is possible to apply in respect of all or only some of the goods and/or services for which the trade mark is registered.</t>
    </r>
  </si>
  <si>
    <r>
      <rPr>
        <vertAlign val="superscript"/>
        <sz val="10"/>
        <color theme="1"/>
        <rFont val="Arial"/>
        <family val="2"/>
      </rPr>
      <t>3</t>
    </r>
    <r>
      <rPr>
        <sz val="10"/>
        <color theme="1"/>
        <rFont val="Arial"/>
        <family val="2"/>
      </rPr>
      <t xml:space="preserve"> Invalidation is the legal procedure to cancel a registered trade mark and takes the same form as an opposition to a trade mark application.       </t>
    </r>
  </si>
  <si>
    <r>
      <rPr>
        <vertAlign val="superscript"/>
        <sz val="10"/>
        <color theme="1"/>
        <rFont val="Arial"/>
        <family val="2"/>
      </rPr>
      <t>4</t>
    </r>
    <r>
      <rPr>
        <sz val="10"/>
        <color theme="1"/>
        <rFont val="Arial"/>
        <family val="2"/>
      </rPr>
      <t xml:space="preserve"> Rectification is the procedure which allows anyone to apply to correct (rectify) an error or an omission that has been made in the details of a trade mark recorded in the UK register.</t>
    </r>
  </si>
  <si>
    <r>
      <rPr>
        <vertAlign val="superscript"/>
        <sz val="10"/>
        <color theme="1"/>
        <rFont val="Arial"/>
        <family val="2"/>
      </rPr>
      <t>5</t>
    </r>
    <r>
      <rPr>
        <sz val="10"/>
        <color theme="1"/>
        <rFont val="Arial"/>
        <family val="2"/>
      </rPr>
      <t xml:space="preserve"> Of which 204 are revocations and 324 are invalidations</t>
    </r>
  </si>
  <si>
    <r>
      <t>Table 5.8: Design Hearings: Cancellations</t>
    </r>
    <r>
      <rPr>
        <b/>
        <vertAlign val="superscript"/>
        <sz val="11"/>
        <rFont val="Arial"/>
        <family val="2"/>
      </rPr>
      <t>1</t>
    </r>
    <r>
      <rPr>
        <b/>
        <sz val="11"/>
        <rFont val="Arial"/>
        <family val="2"/>
      </rPr>
      <t xml:space="preserve"> and Invalidations</t>
    </r>
    <r>
      <rPr>
        <b/>
        <vertAlign val="superscript"/>
        <sz val="11"/>
        <rFont val="Arial"/>
        <family val="2"/>
      </rPr>
      <t>2</t>
    </r>
  </si>
  <si>
    <t>Cancellation by Registered Proprietor, 2020</t>
  </si>
  <si>
    <t>Invalidations by Third Party, 2020</t>
  </si>
  <si>
    <r>
      <t>Decided</t>
    </r>
    <r>
      <rPr>
        <b/>
        <vertAlign val="superscript"/>
        <sz val="11"/>
        <rFont val="Arial"/>
        <family val="2"/>
      </rPr>
      <t>3,4</t>
    </r>
  </si>
  <si>
    <r>
      <t>Allowed</t>
    </r>
    <r>
      <rPr>
        <b/>
        <vertAlign val="superscript"/>
        <sz val="11"/>
        <rFont val="Arial"/>
        <family val="2"/>
      </rPr>
      <t>4</t>
    </r>
  </si>
  <si>
    <r>
      <t>Refused</t>
    </r>
    <r>
      <rPr>
        <b/>
        <vertAlign val="superscript"/>
        <sz val="11"/>
        <rFont val="Arial"/>
        <family val="2"/>
      </rPr>
      <t>4</t>
    </r>
  </si>
  <si>
    <r>
      <t>Appeals Heard</t>
    </r>
    <r>
      <rPr>
        <b/>
        <vertAlign val="superscript"/>
        <sz val="11"/>
        <rFont val="Arial"/>
        <family val="2"/>
      </rPr>
      <t>5</t>
    </r>
  </si>
  <si>
    <r>
      <rPr>
        <vertAlign val="superscript"/>
        <sz val="10"/>
        <rFont val="Arial"/>
        <family val="2"/>
      </rPr>
      <t>1</t>
    </r>
    <r>
      <rPr>
        <sz val="10"/>
        <rFont val="Arial"/>
        <family val="2"/>
      </rPr>
      <t xml:space="preserve"> Number of cancellations under Sections 11 &amp; 11(2) of the Registered Designs Act 1949 (as amended). Cancellation is the legal procedure to remove a registered design from the UK register by the proprietor of the Design (Cancellation by Registered Proprietor).  </t>
    </r>
  </si>
  <si>
    <r>
      <rPr>
        <vertAlign val="superscript"/>
        <sz val="10"/>
        <rFont val="Arial"/>
        <family val="2"/>
      </rPr>
      <t>2</t>
    </r>
    <r>
      <rPr>
        <sz val="10"/>
        <rFont val="Arial"/>
        <family val="2"/>
      </rPr>
      <t xml:space="preserve"> Number of invalidition proceedings under Section 11ZB of the Registered Designs Act 1949 (as amended). Invalidation is the legal procedure to remove a registered design from the UK register by the third party (Invalidations by Third Party).</t>
    </r>
  </si>
  <si>
    <r>
      <rPr>
        <vertAlign val="superscript"/>
        <sz val="10"/>
        <rFont val="Arial"/>
        <family val="2"/>
      </rPr>
      <t>3</t>
    </r>
    <r>
      <rPr>
        <sz val="10"/>
        <rFont val="Arial"/>
        <family val="2"/>
      </rPr>
      <t xml:space="preserve"> At the conclusion of the proceedings IPO Hearing Officer will make a decision either from the papers on file or following a hearing. </t>
    </r>
  </si>
  <si>
    <r>
      <rPr>
        <vertAlign val="superscript"/>
        <sz val="10"/>
        <rFont val="Arial"/>
        <family val="2"/>
      </rPr>
      <t>4</t>
    </r>
    <r>
      <rPr>
        <sz val="10"/>
        <rFont val="Arial"/>
        <family val="2"/>
      </rPr>
      <t xml:space="preserve"> Some decisions involve multiple (joined) invalidity applications and so the total allowed and refused will be more than the total number of decisions issued</t>
    </r>
  </si>
  <si>
    <t>Annex 1: Introduction to patents</t>
  </si>
  <si>
    <t xml:space="preserve">A patent protects inventions. It gives the right to take legal action against anyone who makes, uses, sells or imports it without the patent holder’s permission.
To be granted a patent, the invention must be all of the following: something that can be made or used, new, and inventive - not just a simple modification to something that already exists.
Patent can’t be granted for certain types of invention, including:
•	literary, dramatic, musical or artistic works
•	a way of doing business, playing a game or thinking
•	a method of medical treatment or diagnosis
•	a discovery, scientific theory or mathematical method
•	the way information is presented
•	some computer programs or mobile apps
•	‘essentially biological’ processes like crossing-breeding plants, and plant or animal varieties
Application
An application for a patent includes a full description of the invention (including any drawings), a set of claims defining the invention, a short abstract summarising the technical features of the invention.
Search
The IPO carries out a search to check whether the invention is new and inventive.  The results of the search and any defects in the application are reported.  Search reports can take up to 6 months.
Publication
Applications are published 18 months from filing or priority date, provided they are complete and pass the search.
Substantive examination
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
</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</si>
  <si>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</si>
  <si>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</si>
  <si>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</si>
  <si>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</si>
  <si>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Annex 2: Introduction to trade marks</t>
  </si>
  <si>
    <t>A trade mark is a sign which can distinguish your goods and services from those of other traders. A sign includes, for example, words, logos, colours or a combination of these. You can use your trade mark as a marketing tool so that customers can recognise your products or services. As such, it can be a very valuable asset for your business.
A registered trade mark can help you if you want to take action against anyone who uses your mark or a similar mark on the same or similar goods and services to those that are set out in the registration.
Before attempting to protect your trade mark, you should remember we will object to words, logos, colours or other signs which are unlikely to be seen as a trade mark by the public. For example, marks which describe your goods or services or any characteristics of them (e.g. marks which show the quality, quantity, purpose, value or geographical origin of your goods or services); terms that have become customary in your line of trade (e.g. technical terms that are in common use); terms that are not distinctive (e.g. promotional advertising slogans); or a combination of these.
To be registrable, your trade mark must be distinctive for your goods and services (that you are applying to register the mark for).
We will also not accept marks which are offensive (e.g. taboo swear words), against the law (e.g. promoting illegal drug use), or deceptive (e.g. there should be nothing in your mark which would mislead the public). In addition, we will object to marks that contain specially protected emblems (e.g. the Red Cross or Olympic symbols).
NOTE: The UK joined the Madrid Protocol in April 1996. Since then, a holder of a trade marks registration in another country (which is a member of the Protocol) can apply through the World Intellectual Property Organisation (WIPO) to “designate” the UK for protection of that trade mark. The mark is examined in the UK for registrability in much the same way as an application via the national/domestic route in the IPO.</t>
  </si>
  <si>
    <t>Annex 3: Introduction to designs</t>
  </si>
  <si>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</si>
  <si>
    <t>Unmatched Postcodes</t>
  </si>
  <si>
    <t>Namibia</t>
  </si>
  <si>
    <t>Senegal</t>
  </si>
  <si>
    <t>Applications filed, 2021</t>
  </si>
  <si>
    <t>Total classes in application, 2021</t>
  </si>
  <si>
    <t>Trade Marks registered, 2021</t>
  </si>
  <si>
    <t>Total classes registered, 2021</t>
  </si>
  <si>
    <t>Trade Marks registered, % change 2020 to 2021</t>
  </si>
  <si>
    <t>Applications filed, % change 2020 to 2021</t>
  </si>
  <si>
    <t>Total classes in application,% change 2020 to 2021</t>
  </si>
  <si>
    <t>Total classes registered, % change 2020 to 2021</t>
  </si>
  <si>
    <t>Aruba</t>
  </si>
  <si>
    <t>Bonaire, Sint Eustatius and Saba</t>
  </si>
  <si>
    <t>Botswana</t>
  </si>
  <si>
    <t>Chad</t>
  </si>
  <si>
    <t>Cook Islands</t>
  </si>
  <si>
    <t>Democratic Republic of the Congo</t>
  </si>
  <si>
    <t>Greenland</t>
  </si>
  <si>
    <t>Holy See (Vatican City)</t>
  </si>
  <si>
    <t>Korea, Dem People's Rep (North)</t>
  </si>
  <si>
    <t>Laos</t>
  </si>
  <si>
    <t>Liberia</t>
  </si>
  <si>
    <t>Nepal</t>
  </si>
  <si>
    <t>Palestinian Territory, Occupied</t>
  </si>
  <si>
    <t>Paraguay</t>
  </si>
  <si>
    <t>Sint Maarten (Dutch part)</t>
  </si>
  <si>
    <t>Swaziland</t>
  </si>
  <si>
    <t>Togo</t>
  </si>
  <si>
    <t>Venezuela</t>
  </si>
  <si>
    <t>Zimbabwe</t>
  </si>
  <si>
    <t>Uzbekistan</t>
  </si>
  <si>
    <t>Applicant2, 2021</t>
  </si>
  <si>
    <t>Country, 2021</t>
  </si>
  <si>
    <t>Applications, 2021</t>
  </si>
  <si>
    <t>Novartis AG</t>
  </si>
  <si>
    <t>CH</t>
  </si>
  <si>
    <t>SAMSUNG ELECTRONICS CO., LTD.</t>
  </si>
  <si>
    <t>KR</t>
  </si>
  <si>
    <t>L'OREAL</t>
  </si>
  <si>
    <t>FR</t>
  </si>
  <si>
    <t>Apple Inc.</t>
  </si>
  <si>
    <t>US</t>
  </si>
  <si>
    <t>Huawei Technologies Co., Ltd.</t>
  </si>
  <si>
    <t>CN</t>
  </si>
  <si>
    <t>GB</t>
  </si>
  <si>
    <t>adp Merkur GmbH</t>
  </si>
  <si>
    <t>DE</t>
  </si>
  <si>
    <t>Glaxo Group Limited</t>
  </si>
  <si>
    <t>Independent Vetcare Limited</t>
  </si>
  <si>
    <t>Nicoventures Holdings Limited</t>
  </si>
  <si>
    <t>Johnson &amp; Johnson</t>
  </si>
  <si>
    <t>LG ELECTRONICS INC.</t>
  </si>
  <si>
    <t>CAPCOM CO., LTD.</t>
  </si>
  <si>
    <t>JP</t>
  </si>
  <si>
    <t>Philip Morris Products S.A.</t>
  </si>
  <si>
    <t>adp Gauselmann GmbH</t>
  </si>
  <si>
    <t>Eli Lilly and Company</t>
  </si>
  <si>
    <t>The Eats Group LTD</t>
  </si>
  <si>
    <t>Samsung Electronics Co., Ltd.</t>
  </si>
  <si>
    <t>Bahlsen GmbH &amp; Co. KG</t>
  </si>
  <si>
    <t>Xiamen Qiujia Trading Co.,Ltd.</t>
  </si>
  <si>
    <t>Société des Produits Nestlé S.A.</t>
  </si>
  <si>
    <t>Crown Brands Limited</t>
  </si>
  <si>
    <t>Kia Corporation</t>
  </si>
  <si>
    <t>Thatchers Cider Company Limited</t>
  </si>
  <si>
    <t>HYBE Co., Ltd.</t>
  </si>
  <si>
    <t>Netflix Studios, LLC</t>
  </si>
  <si>
    <t>Euro Games Technology Ltd.</t>
  </si>
  <si>
    <t>BG</t>
  </si>
  <si>
    <t>SYNGENTA CROP PROTECTION AG</t>
  </si>
  <si>
    <t>HYUNDAI MOTOR COMPANY</t>
  </si>
  <si>
    <t>SG Gaming, Inc.</t>
  </si>
  <si>
    <t>Nintendo Co., Ltd.</t>
  </si>
  <si>
    <t>Amazon Technologies, Inc.</t>
  </si>
  <si>
    <t>GUERLAIN</t>
  </si>
  <si>
    <t>YOUKESHU (SHENZHEN) NETWORK TECHNOLOGY CO., LTD.</t>
  </si>
  <si>
    <t>BASF SE</t>
  </si>
  <si>
    <t>Google LLC</t>
  </si>
  <si>
    <t>Microsoft Corporation</t>
  </si>
  <si>
    <t>Amazon Europe Core S.à.r.l.</t>
  </si>
  <si>
    <t>LU</t>
  </si>
  <si>
    <t>Bayerische Motoren Werke Aktiengesellschaft</t>
  </si>
  <si>
    <t>Max Brands Marketing B.V.</t>
  </si>
  <si>
    <t>NL</t>
  </si>
  <si>
    <t>Pfizer Inc.</t>
  </si>
  <si>
    <t>Reef Global IP LLC</t>
  </si>
  <si>
    <t>Bristol-Myers Squibb Company</t>
  </si>
  <si>
    <t>Dallas Burston Ethitronix Ltd</t>
  </si>
  <si>
    <t>Lemon Inc.</t>
  </si>
  <si>
    <t>KY</t>
  </si>
  <si>
    <t>Shiseido Company, Limited</t>
  </si>
  <si>
    <t>The Boots Company PLC</t>
  </si>
  <si>
    <t>Unilever Global IP Limited</t>
  </si>
  <si>
    <t>Merck Sharp &amp; Dohme Corp.</t>
  </si>
  <si>
    <t>Shenzhen Ruiying Electronic Commerce Co., Ltd.</t>
  </si>
  <si>
    <t>The Procter &amp; Gamble Company</t>
  </si>
  <si>
    <t>Samsung Display Co., Ltd.</t>
  </si>
  <si>
    <t>Access UK Ltd</t>
  </si>
  <si>
    <t>Karsten Manufacturing Corporation</t>
  </si>
  <si>
    <t>Libya</t>
  </si>
  <si>
    <t>Applications Filed, 2021</t>
  </si>
  <si>
    <t>Designs Registered, 2021</t>
  </si>
  <si>
    <r>
      <t>Applicant</t>
    </r>
    <r>
      <rPr>
        <b/>
        <vertAlign val="superscript"/>
        <sz val="11"/>
        <rFont val="Arial"/>
        <family val="2"/>
      </rPr>
      <t>1</t>
    </r>
    <r>
      <rPr>
        <b/>
        <sz val="11"/>
        <rFont val="Arial"/>
        <family val="2"/>
      </rPr>
      <t>, 2020</t>
    </r>
  </si>
  <si>
    <t>Design Applications, 2020</t>
  </si>
  <si>
    <r>
      <t>Applicant</t>
    </r>
    <r>
      <rPr>
        <b/>
        <vertAlign val="superscript"/>
        <sz val="11"/>
        <rFont val="Arial"/>
        <family val="2"/>
      </rPr>
      <t>1</t>
    </r>
    <r>
      <rPr>
        <b/>
        <sz val="11"/>
        <rFont val="Arial"/>
        <family val="2"/>
      </rPr>
      <t>, 2021</t>
    </r>
  </si>
  <si>
    <t>Design Applications, 2021</t>
  </si>
  <si>
    <t>NIKE Innovate C.V.</t>
  </si>
  <si>
    <t>Red Ocean International Ltd</t>
  </si>
  <si>
    <t>EGLO LEUCHTEN GMBH</t>
  </si>
  <si>
    <t>Searchlight Electric LTD</t>
  </si>
  <si>
    <t>HUAWEI TECHNOLOGIES CO., LTD.</t>
  </si>
  <si>
    <t>Eco Furniture LTD</t>
  </si>
  <si>
    <t>Jaguar Land Rover Limited</t>
  </si>
  <si>
    <t>Fountasia Limited</t>
  </si>
  <si>
    <t>McLeod &amp; McLeod Holdings Ltd</t>
  </si>
  <si>
    <t>PIERRE BALMAIN, S.A.S.</t>
  </si>
  <si>
    <t>QUANZHOU WIN KEY GIFTS CO., LTD</t>
  </si>
  <si>
    <t>WAYMO LLC</t>
  </si>
  <si>
    <t>Established &amp; Sons Ltd.</t>
  </si>
  <si>
    <t>AUSSIE UNION GROUP (HONGKONG) LIMITED</t>
  </si>
  <si>
    <t>3T Group Ltd</t>
  </si>
  <si>
    <t>Edwards Cheshire Company Ltd</t>
  </si>
  <si>
    <t>Rank in 2021</t>
  </si>
  <si>
    <t>BEIJING XIAOMI MOBILE SOFTWARE CO., LTD.</t>
  </si>
  <si>
    <t>Birmingham Organising Committee for the 2022 Commonwealth Games Limited</t>
  </si>
  <si>
    <t>Central 23 Limited</t>
  </si>
  <si>
    <t>Volkswagen Aktiengesellschaft</t>
  </si>
  <si>
    <t>Shenzhen Yusheng Network Technology Co., Ltd</t>
  </si>
  <si>
    <t>THUN SPA</t>
  </si>
  <si>
    <t>Nicoventures Trading Limited</t>
  </si>
  <si>
    <t>adidas AG</t>
  </si>
  <si>
    <t>Missoma Limited</t>
  </si>
  <si>
    <t>HARRY WINSTON SA</t>
  </si>
  <si>
    <t>COTTON CANDY PARTIES LIMITED</t>
  </si>
  <si>
    <t>KF Online Ltd</t>
  </si>
  <si>
    <t>Elopak AS</t>
  </si>
  <si>
    <t>Daimler AG</t>
  </si>
  <si>
    <t>HERMES SELLIER (Société par actions simplifiée)</t>
  </si>
  <si>
    <t>Honor Device Co., Ltd.</t>
  </si>
  <si>
    <t>Arla Foods amba</t>
  </si>
  <si>
    <t>WESCO SAS</t>
  </si>
  <si>
    <t>PSA AUTOMOBILES SA</t>
  </si>
  <si>
    <t>Waterdrop Microdrink GmbH</t>
  </si>
  <si>
    <t>Hansgrohe SE</t>
  </si>
  <si>
    <t>Far East Direct UK Ltd</t>
  </si>
  <si>
    <t>RICHEMONT INTERNATIONAL SA</t>
  </si>
  <si>
    <t>Chocoladefabriken Lindt &amp; Sprüngli AG</t>
  </si>
  <si>
    <t>FLYBEE LIMITED</t>
  </si>
  <si>
    <t>Derelict Design Ltd</t>
  </si>
  <si>
    <t>LUTRON TECHNOLOGY COMPANY LLC</t>
  </si>
  <si>
    <t>ASAŞ ALÜMİNYUM SANAYİ VE TİCARET ANONİM ŞİRKETİ</t>
  </si>
  <si>
    <t>The Gillette Company LLC</t>
  </si>
  <si>
    <t>Dometic Sweden AB</t>
  </si>
  <si>
    <t>G Decor LTD</t>
  </si>
  <si>
    <t>Wild Things Gifts Ltd</t>
  </si>
  <si>
    <t>Bruni Glass SpA</t>
  </si>
  <si>
    <t>Gavrieli Brands LLC</t>
  </si>
  <si>
    <t>Sensormatic Electronics, LLC</t>
  </si>
  <si>
    <t>NOMINATION S.R.L.</t>
  </si>
  <si>
    <t>Searchlight Electric Ltd</t>
  </si>
  <si>
    <t>Cancellation by Registered Proprietor, 2021</t>
  </si>
  <si>
    <t>Invalidations by Third Party, 2021</t>
  </si>
  <si>
    <t>Applications filed % change 2020 to 2021</t>
  </si>
  <si>
    <t>International Business Machines Corporation</t>
  </si>
  <si>
    <t>Dyson Technology Limited</t>
  </si>
  <si>
    <t>Rolls-Royce plc</t>
  </si>
  <si>
    <t>Halliburton Energy Services Inc</t>
  </si>
  <si>
    <t>Ocado Innovation Limited</t>
  </si>
  <si>
    <t>BAE Systems plc</t>
  </si>
  <si>
    <t>Canon Kabushiki Kaisha</t>
  </si>
  <si>
    <t>Johnson Matthey Public Limited Company</t>
  </si>
  <si>
    <t>Cirrus Logic International Semiconductor Limited</t>
  </si>
  <si>
    <t>Imagination Technologies Limited</t>
  </si>
  <si>
    <t>British Telecommunications Public Limited Company</t>
  </si>
  <si>
    <t>Oxford University Innovation Limited</t>
  </si>
  <si>
    <t>NVIDIA CORPORATION</t>
  </si>
  <si>
    <t>Samsung Electronics Co Ltd</t>
  </si>
  <si>
    <t xml:space="preserve">MOTIONAL AD         </t>
  </si>
  <si>
    <t>ARM Limited</t>
  </si>
  <si>
    <t>Airbus Operations Limited</t>
  </si>
  <si>
    <t>Continental Automotive GmbH</t>
  </si>
  <si>
    <t>Landmark Graphics Corporation</t>
  </si>
  <si>
    <t>CAMBRIDGE MECHATRONI</t>
  </si>
  <si>
    <t>AGCO International GmbH</t>
  </si>
  <si>
    <t>Sony Interactive Entertainment Inc</t>
  </si>
  <si>
    <t>nChain Licensing AG</t>
  </si>
  <si>
    <t>Eaton Intelligent Power Limited</t>
  </si>
  <si>
    <t>Imperial College Innovations Limited</t>
  </si>
  <si>
    <t>Edwards Limited</t>
  </si>
  <si>
    <t>GIVAUDAN SA</t>
  </si>
  <si>
    <t>Cambridge Enterprise Limited</t>
  </si>
  <si>
    <t>Smiths Medical International Limited</t>
  </si>
  <si>
    <t>Prevayl Innovations Limited</t>
  </si>
  <si>
    <t>Nordic Semiconductor ASA</t>
  </si>
  <si>
    <t>Caterpillar Inc</t>
  </si>
  <si>
    <t>Jiangsu University</t>
  </si>
  <si>
    <t>Micromass UK Limited</t>
  </si>
  <si>
    <t>Baker Hughes Oilfield Operations LLC</t>
  </si>
  <si>
    <t>Mitsubishi Electric Corporation</t>
  </si>
  <si>
    <t>Nokia Technologies Oy</t>
  </si>
  <si>
    <t>Five AI Limited</t>
  </si>
  <si>
    <t>UCL Business Ltd</t>
  </si>
  <si>
    <t>Equinor Energy AS</t>
  </si>
  <si>
    <t>LG Display Co Ltd</t>
  </si>
  <si>
    <t>Snap-On Incorporated</t>
  </si>
  <si>
    <t>Baker Hughes Holdings LLC</t>
  </si>
  <si>
    <t>Ford Global Technologies LLC</t>
  </si>
  <si>
    <t>Shenzhen China Star Optoelectronics Technology Co Ltd</t>
  </si>
  <si>
    <t>Google INC</t>
  </si>
  <si>
    <t>Baker Hughes a GE company LLC</t>
  </si>
  <si>
    <t>Motorola Solutions Inc</t>
  </si>
  <si>
    <t>Henkel AG &amp; Co KGaA</t>
  </si>
  <si>
    <t>Safran Aircraft Engines</t>
  </si>
  <si>
    <t>Walmart Apollo LLC</t>
  </si>
  <si>
    <t>Synaptive Medical (Barbados) Inc</t>
  </si>
  <si>
    <t>Fisher &amp; Paykel Healthcare Limited</t>
  </si>
  <si>
    <t>Metaswitch Networks Ltd</t>
  </si>
  <si>
    <t>Kimberly-Clark Worldwide Inc</t>
  </si>
  <si>
    <t>Fisher-Rosemount Systems Inc</t>
  </si>
  <si>
    <t>TCL COMMUNICATION LIMITED</t>
  </si>
  <si>
    <t>FISHER &amp; PAYKEL HEAL</t>
  </si>
  <si>
    <t>Schlumberger Technology B V</t>
  </si>
  <si>
    <t>Symbol Technologies LLC</t>
  </si>
  <si>
    <t>Deere &amp; Company</t>
  </si>
  <si>
    <t>Pismo Labs Technology Limited</t>
  </si>
  <si>
    <t>Cummins Emission Solutions Inc</t>
  </si>
  <si>
    <t>Graphcore Limited</t>
  </si>
  <si>
    <t>Cambridge Medical Robotics Limited</t>
  </si>
  <si>
    <t>EDWARDS LIMITED</t>
  </si>
  <si>
    <t>Kohler Mira Limited</t>
  </si>
  <si>
    <t>O'GRANDS INNOVATION INC</t>
  </si>
  <si>
    <t>Statoil Petroleum AS</t>
  </si>
  <si>
    <t>Wonderland Switzerland AG</t>
  </si>
  <si>
    <t>Adobe Inc</t>
  </si>
  <si>
    <t>Delphi Technologies IP Limited</t>
  </si>
  <si>
    <t>United Kingdom, 2012 to 2021</t>
  </si>
  <si>
    <t>Change 2020 to 2021 (%)</t>
  </si>
  <si>
    <t>Changes to applications filed, 2020-2021 (%)</t>
  </si>
  <si>
    <t>Changes to designs registered, 2020-2021 (%)</t>
  </si>
  <si>
    <r>
      <rPr>
        <vertAlign val="superscript"/>
        <sz val="10"/>
        <color theme="1"/>
        <rFont val="Arial"/>
        <family val="2"/>
      </rPr>
      <t>6</t>
    </r>
    <r>
      <rPr>
        <sz val="10"/>
        <color theme="1"/>
        <rFont val="Arial"/>
        <family val="2"/>
      </rPr>
      <t xml:space="preserve"> In addition 52 decisions made from papers, 31 CMC’s and 5 interlocutory/joint hearings in 2021.</t>
    </r>
  </si>
  <si>
    <t xml:space="preserve">Table 5.4: Trade Mark Hearings: Hearings and Appeals </t>
  </si>
  <si>
    <t xml:space="preserve">Trade Mark Hearings: Hearings and Appeals </t>
  </si>
  <si>
    <t>Table 5.9</t>
  </si>
  <si>
    <t>Table 5.2</t>
  </si>
  <si>
    <t>IPO Facts and Figures: Patents, trade mark, and hearings 2021</t>
  </si>
  <si>
    <r>
      <t>Patents: A "snapshot" of administrative patent data was taken in May 2022</t>
    </r>
    <r>
      <rPr>
        <sz val="11"/>
        <rFont val="Arial"/>
        <family val="2"/>
      </rPr>
      <t>.</t>
    </r>
    <r>
      <rPr>
        <sz val="11"/>
        <color theme="1"/>
        <rFont val="Arial"/>
        <family val="2"/>
      </rPr>
      <t xml:space="preserve"> The data covers applications, publications, grants, international patent classification (IPC), requests for search and examination, renewal fees, green channel applications, supplementary protection certificates (SPC), national security patents, extensions, licences of right, and hearings. The snapshot is not taken immediately after the end of the calendar year to ensure that the data is as accurate as possible. This allows for any manual corrections to the database, and to accommodate the trade mark period of grace whereby an applicant is accorded a filing date if they make the payment within a month. </t>
    </r>
  </si>
  <si>
    <t xml:space="preserve">Trade Marks: A "snapshot" of administrative trade marks data was taken in May 2022. The data covers applications, registrations, international registrations, and renewals. The snapshot is not taken immediately after the end of the calendar year to ensure that the data is as accurate as possible. This allows for any manual corrections to the database, and to accommodate the trade mark period of grace whereby an applicant is accorded a filing date if they make the payment within a month. </t>
  </si>
  <si>
    <r>
      <t xml:space="preserve">Designs: A "snapshot" of administrative designs data was taken in May 2022. The data covers </t>
    </r>
    <r>
      <rPr>
        <sz val="11"/>
        <rFont val="Arial"/>
        <family val="2"/>
      </rPr>
      <t xml:space="preserve">applications, registrations, and renewals. The snapshot is not taken immediately after the end of the calendar year to ensure that the data is as accurate as possible. This allows for any manual corrections to the database, and to accommodate the trade mark period of grace whereby an applicant is accorded a filing date if they make the payment within a month. </t>
    </r>
  </si>
  <si>
    <t>Hearings: Hearings data are manually collated throughout the year and updated as the hearings progress. The data covers Patent hearings (Ex parte, hearings with requests for an opinion filled, issued, or withdrawn), Trade Mark hearings (objections and appeals, oppositions to trade mark registrations, revocations, invalidity, and rectifications), Designs hearings (ex parte and appeals, cancellations and invalidations). Data for 2021 was captured in May and June 2022</t>
  </si>
  <si>
    <t>This table has been left removed from publication. Please see the Notes section for further information</t>
  </si>
  <si>
    <t>Games/toys/sports goods</t>
  </si>
  <si>
    <r>
      <rPr>
        <sz val="11"/>
        <color theme="1"/>
        <rFont val="Arial"/>
        <family val="2"/>
      </rPr>
      <t>Applications filed</t>
    </r>
    <r>
      <rPr>
        <b/>
        <sz val="11"/>
        <color theme="1"/>
        <rFont val="Arial"/>
        <family val="2"/>
      </rPr>
      <t>, 2020</t>
    </r>
  </si>
  <si>
    <r>
      <rPr>
        <sz val="11"/>
        <color theme="1"/>
        <rFont val="Arial"/>
        <family val="2"/>
      </rPr>
      <t>Total classes in application</t>
    </r>
    <r>
      <rPr>
        <b/>
        <sz val="11"/>
        <color theme="1"/>
        <rFont val="Arial"/>
        <family val="2"/>
      </rPr>
      <t>, 2020</t>
    </r>
  </si>
  <si>
    <r>
      <rPr>
        <sz val="11"/>
        <color theme="1"/>
        <rFont val="Arial"/>
        <family val="2"/>
      </rPr>
      <t>Trade Marks protected</t>
    </r>
    <r>
      <rPr>
        <b/>
        <sz val="11"/>
        <color theme="1"/>
        <rFont val="Arial"/>
        <family val="2"/>
      </rPr>
      <t>, 2020</t>
    </r>
  </si>
  <si>
    <r>
      <rPr>
        <sz val="11"/>
        <color rgb="FF000000"/>
        <rFont val="Arial"/>
        <family val="2"/>
      </rPr>
      <t>Total classes protected</t>
    </r>
    <r>
      <rPr>
        <b/>
        <sz val="11"/>
        <color rgb="FF000000"/>
        <rFont val="Arial"/>
        <family val="2"/>
      </rPr>
      <t>, 2020</t>
    </r>
  </si>
  <si>
    <r>
      <rPr>
        <sz val="11"/>
        <color theme="1"/>
        <rFont val="Arial"/>
        <family val="2"/>
      </rPr>
      <t>Applications filed</t>
    </r>
    <r>
      <rPr>
        <b/>
        <sz val="11"/>
        <color theme="1"/>
        <rFont val="Arial"/>
        <family val="2"/>
      </rPr>
      <t>, 2021</t>
    </r>
  </si>
  <si>
    <r>
      <rPr>
        <sz val="11"/>
        <color theme="1"/>
        <rFont val="Arial"/>
        <family val="2"/>
      </rPr>
      <t>Total classes in application</t>
    </r>
    <r>
      <rPr>
        <b/>
        <sz val="11"/>
        <color theme="1"/>
        <rFont val="Arial"/>
        <family val="2"/>
      </rPr>
      <t>, 2021</t>
    </r>
  </si>
  <si>
    <r>
      <rPr>
        <sz val="11"/>
        <color theme="1"/>
        <rFont val="Arial"/>
        <family val="2"/>
      </rPr>
      <t>Trade Marks protected</t>
    </r>
    <r>
      <rPr>
        <b/>
        <sz val="11"/>
        <color theme="1"/>
        <rFont val="Arial"/>
        <family val="2"/>
      </rPr>
      <t>, 2021</t>
    </r>
  </si>
  <si>
    <r>
      <rPr>
        <sz val="11"/>
        <color rgb="FF000000"/>
        <rFont val="Arial"/>
        <family val="2"/>
      </rPr>
      <t>Total classes protected,</t>
    </r>
    <r>
      <rPr>
        <b/>
        <sz val="11"/>
        <color rgb="FF000000"/>
        <rFont val="Arial"/>
        <family val="2"/>
      </rPr>
      <t xml:space="preserve"> 2021</t>
    </r>
  </si>
  <si>
    <r>
      <rPr>
        <sz val="11"/>
        <color theme="1"/>
        <rFont val="Arial"/>
        <family val="2"/>
      </rPr>
      <t>Applications filed</t>
    </r>
    <r>
      <rPr>
        <b/>
        <sz val="11"/>
        <color theme="1"/>
        <rFont val="Arial"/>
        <family val="2"/>
      </rPr>
      <t>, % change 2020 to 2021</t>
    </r>
  </si>
  <si>
    <r>
      <rPr>
        <sz val="11"/>
        <color theme="1"/>
        <rFont val="Arial"/>
        <family val="2"/>
      </rPr>
      <t>Total classes in application</t>
    </r>
    <r>
      <rPr>
        <b/>
        <sz val="11"/>
        <color theme="1"/>
        <rFont val="Arial"/>
        <family val="2"/>
      </rPr>
      <t>, % change 2020 to 2021</t>
    </r>
  </si>
  <si>
    <r>
      <rPr>
        <sz val="11"/>
        <color theme="1"/>
        <rFont val="Arial"/>
        <family val="2"/>
      </rPr>
      <t>Trade marks protected</t>
    </r>
    <r>
      <rPr>
        <b/>
        <sz val="11"/>
        <color theme="1"/>
        <rFont val="Arial"/>
        <family val="2"/>
      </rPr>
      <t>, % change 2020 to 20212</t>
    </r>
  </si>
  <si>
    <r>
      <rPr>
        <sz val="11"/>
        <color theme="1"/>
        <rFont val="Arial"/>
        <family val="2"/>
      </rPr>
      <t>Total classes protected</t>
    </r>
    <r>
      <rPr>
        <b/>
        <sz val="11"/>
        <color theme="1"/>
        <rFont val="Arial"/>
        <family val="2"/>
      </rPr>
      <t>, % change 2020 to 2021</t>
    </r>
  </si>
  <si>
    <r>
      <rPr>
        <sz val="11"/>
        <color theme="1"/>
        <rFont val="Arial"/>
        <family val="2"/>
      </rPr>
      <t>Total Classes Published, National UK</t>
    </r>
    <r>
      <rPr>
        <b/>
        <sz val="11"/>
        <color theme="1"/>
        <rFont val="Arial"/>
        <family val="2"/>
      </rPr>
      <t>, 2020</t>
    </r>
  </si>
  <si>
    <r>
      <rPr>
        <sz val="11"/>
        <color theme="1"/>
        <rFont val="Arial"/>
        <family val="2"/>
      </rPr>
      <t>Total Classes Applied For,</t>
    </r>
    <r>
      <rPr>
        <b/>
        <sz val="11"/>
        <color theme="1"/>
        <rFont val="Arial"/>
        <family val="2"/>
      </rPr>
      <t xml:space="preserve"> </t>
    </r>
    <r>
      <rPr>
        <sz val="11"/>
        <color theme="1"/>
        <rFont val="Arial"/>
        <family val="2"/>
      </rPr>
      <t>National UK</t>
    </r>
    <r>
      <rPr>
        <b/>
        <sz val="11"/>
        <color theme="1"/>
        <rFont val="Arial"/>
        <family val="2"/>
      </rPr>
      <t>, 2020</t>
    </r>
  </si>
  <si>
    <r>
      <rPr>
        <sz val="11"/>
        <color theme="1"/>
        <rFont val="Arial"/>
        <family val="2"/>
      </rPr>
      <t>Total Classes Registered, National UK</t>
    </r>
    <r>
      <rPr>
        <b/>
        <sz val="11"/>
        <color theme="1"/>
        <rFont val="Arial"/>
        <family val="2"/>
      </rPr>
      <t>, 2020</t>
    </r>
  </si>
  <si>
    <r>
      <rPr>
        <sz val="11"/>
        <color theme="1"/>
        <rFont val="Arial"/>
        <family val="2"/>
      </rPr>
      <t>Total Classes Applied For, International Registrations Designating the UK</t>
    </r>
    <r>
      <rPr>
        <b/>
        <sz val="11"/>
        <color theme="1"/>
        <rFont val="Arial"/>
        <family val="2"/>
      </rPr>
      <t>, 2020</t>
    </r>
  </si>
  <si>
    <r>
      <rPr>
        <sz val="11"/>
        <color theme="1"/>
        <rFont val="Arial"/>
        <family val="2"/>
      </rPr>
      <t>Total Classes Published, International Registrations Designating the UK</t>
    </r>
    <r>
      <rPr>
        <b/>
        <sz val="11"/>
        <color theme="1"/>
        <rFont val="Arial"/>
        <family val="2"/>
      </rPr>
      <t>, 2020</t>
    </r>
  </si>
  <si>
    <r>
      <rPr>
        <sz val="11"/>
        <color theme="1"/>
        <rFont val="Arial"/>
        <family val="2"/>
      </rPr>
      <t>Total Classes Protected, International Registrations Designating the UK,</t>
    </r>
    <r>
      <rPr>
        <b/>
        <sz val="11"/>
        <color theme="1"/>
        <rFont val="Arial"/>
        <family val="2"/>
      </rPr>
      <t xml:space="preserve"> 2020</t>
    </r>
  </si>
  <si>
    <r>
      <rPr>
        <sz val="11"/>
        <color theme="1"/>
        <rFont val="Arial"/>
        <family val="2"/>
      </rPr>
      <t>Total Classes Applied For, National UK</t>
    </r>
    <r>
      <rPr>
        <b/>
        <sz val="11"/>
        <color theme="1"/>
        <rFont val="Arial"/>
        <family val="2"/>
      </rPr>
      <t>, 2021</t>
    </r>
  </si>
  <si>
    <r>
      <rPr>
        <sz val="11"/>
        <color theme="1"/>
        <rFont val="Arial"/>
        <family val="2"/>
      </rPr>
      <t>Total Classes Published, National UK</t>
    </r>
    <r>
      <rPr>
        <b/>
        <sz val="11"/>
        <color theme="1"/>
        <rFont val="Arial"/>
        <family val="2"/>
      </rPr>
      <t>, 2021</t>
    </r>
  </si>
  <si>
    <r>
      <rPr>
        <sz val="11"/>
        <color theme="1"/>
        <rFont val="Arial"/>
        <family val="2"/>
      </rPr>
      <t xml:space="preserve">Total Classes Registered, National UK, </t>
    </r>
    <r>
      <rPr>
        <b/>
        <sz val="11"/>
        <color theme="1"/>
        <rFont val="Arial"/>
        <family val="2"/>
      </rPr>
      <t>2021</t>
    </r>
  </si>
  <si>
    <r>
      <rPr>
        <sz val="11"/>
        <color theme="1"/>
        <rFont val="Arial"/>
        <family val="2"/>
      </rPr>
      <t>Total Classes Applied For, International Registrations Designating the UK,</t>
    </r>
    <r>
      <rPr>
        <b/>
        <sz val="11"/>
        <color theme="1"/>
        <rFont val="Arial"/>
        <family val="2"/>
      </rPr>
      <t xml:space="preserve"> 2021</t>
    </r>
  </si>
  <si>
    <r>
      <rPr>
        <sz val="11"/>
        <color theme="1"/>
        <rFont val="Arial"/>
        <family val="2"/>
      </rPr>
      <t>Total Classes Published, International Registrations Designating the UK,</t>
    </r>
    <r>
      <rPr>
        <b/>
        <sz val="11"/>
        <color theme="1"/>
        <rFont val="Arial"/>
        <family val="2"/>
      </rPr>
      <t xml:space="preserve"> 2021</t>
    </r>
  </si>
  <si>
    <r>
      <rPr>
        <sz val="11"/>
        <color theme="1"/>
        <rFont val="Arial"/>
        <family val="2"/>
      </rPr>
      <t>Total Classes Protected, International Registrations Designating the UK</t>
    </r>
    <r>
      <rPr>
        <b/>
        <sz val="11"/>
        <color theme="1"/>
        <rFont val="Arial"/>
        <family val="2"/>
      </rPr>
      <t>, 2021</t>
    </r>
  </si>
  <si>
    <r>
      <rPr>
        <sz val="11"/>
        <color theme="1"/>
        <rFont val="Arial"/>
        <family val="2"/>
      </rPr>
      <t xml:space="preserve">Total Classes Applied For, National UK, </t>
    </r>
    <r>
      <rPr>
        <b/>
        <sz val="11"/>
        <color theme="1"/>
        <rFont val="Arial"/>
        <family val="2"/>
      </rPr>
      <t>2020 to 2021, % change</t>
    </r>
  </si>
  <si>
    <r>
      <rPr>
        <sz val="11"/>
        <color theme="1"/>
        <rFont val="Arial"/>
        <family val="2"/>
      </rPr>
      <t>Total Classes Published,  National UK</t>
    </r>
    <r>
      <rPr>
        <b/>
        <sz val="11"/>
        <color theme="1"/>
        <rFont val="Arial"/>
        <family val="2"/>
      </rPr>
      <t>, 2020 to 2021, % change</t>
    </r>
  </si>
  <si>
    <r>
      <rPr>
        <sz val="11"/>
        <color theme="1"/>
        <rFont val="Arial"/>
        <family val="2"/>
      </rPr>
      <t>Total Classes Registered,  National UK</t>
    </r>
    <r>
      <rPr>
        <b/>
        <sz val="11"/>
        <color theme="1"/>
        <rFont val="Arial"/>
        <family val="2"/>
      </rPr>
      <t>, 2020 to 2021, % change</t>
    </r>
  </si>
  <si>
    <r>
      <rPr>
        <sz val="11"/>
        <color theme="1"/>
        <rFont val="Arial"/>
        <family val="2"/>
      </rPr>
      <t>Total Classes Applied For, International Registrations Designating the UK</t>
    </r>
    <r>
      <rPr>
        <b/>
        <sz val="11"/>
        <color theme="1"/>
        <rFont val="Arial"/>
        <family val="2"/>
      </rPr>
      <t>, 2020 to 2021, % change</t>
    </r>
  </si>
  <si>
    <r>
      <rPr>
        <sz val="11"/>
        <color theme="1"/>
        <rFont val="Arial"/>
        <family val="2"/>
      </rPr>
      <t>Total Classes Published, International Registrations Designating the UK</t>
    </r>
    <r>
      <rPr>
        <b/>
        <sz val="11"/>
        <color theme="1"/>
        <rFont val="Arial"/>
        <family val="2"/>
      </rPr>
      <t>, 2020 to 2021, % change</t>
    </r>
  </si>
  <si>
    <r>
      <rPr>
        <sz val="11"/>
        <color theme="1"/>
        <rFont val="Arial"/>
        <family val="2"/>
      </rPr>
      <t>Total Classes Protected, International Registrations Designating the UK</t>
    </r>
    <r>
      <rPr>
        <b/>
        <sz val="11"/>
        <color theme="1"/>
        <rFont val="Arial"/>
        <family val="2"/>
      </rPr>
      <t>, 2020 to 2021, % change</t>
    </r>
  </si>
  <si>
    <t>Supplementary protection certificates2, 2021</t>
  </si>
  <si>
    <t>Total, 2021</t>
  </si>
  <si>
    <t>Non-UK designs applications</t>
  </si>
  <si>
    <t>Designs applications with/without priority claim</t>
  </si>
  <si>
    <r>
      <t>Table 4.6a: Designs applications with/without priority claim</t>
    </r>
    <r>
      <rPr>
        <b/>
        <vertAlign val="superscript"/>
        <sz val="11"/>
        <color theme="1"/>
        <rFont val="Arial"/>
        <family val="2"/>
      </rPr>
      <t>1</t>
    </r>
  </si>
  <si>
    <t>Table 4.6b: Non-UK designs applications</t>
  </si>
  <si>
    <r>
      <rPr>
        <sz val="11"/>
        <color theme="1"/>
        <rFont val="Arial"/>
        <family val="2"/>
      </rPr>
      <t>Applications filed</t>
    </r>
    <r>
      <rPr>
        <b/>
        <sz val="11"/>
        <color theme="1"/>
        <rFont val="Arial"/>
        <family val="2"/>
      </rPr>
      <t xml:space="preserve"> 2020</t>
    </r>
  </si>
  <si>
    <r>
      <rPr>
        <sz val="11"/>
        <color theme="1"/>
        <rFont val="Arial"/>
        <family val="2"/>
      </rPr>
      <t>Trade Marks registered</t>
    </r>
    <r>
      <rPr>
        <b/>
        <sz val="11"/>
        <color theme="1"/>
        <rFont val="Arial"/>
        <family val="2"/>
      </rPr>
      <t>, 2020</t>
    </r>
  </si>
  <si>
    <r>
      <rPr>
        <sz val="11"/>
        <color rgb="FF000000"/>
        <rFont val="Arial"/>
        <family val="2"/>
      </rPr>
      <t>Total classes registered,</t>
    </r>
    <r>
      <rPr>
        <b/>
        <sz val="11"/>
        <color rgb="FF000000"/>
        <rFont val="Arial"/>
        <family val="2"/>
      </rPr>
      <t xml:space="preserve"> 2020</t>
    </r>
  </si>
  <si>
    <r>
      <rPr>
        <sz val="11"/>
        <color theme="1"/>
        <rFont val="Arial"/>
        <family val="2"/>
      </rPr>
      <t>Applications filed,</t>
    </r>
    <r>
      <rPr>
        <b/>
        <sz val="11"/>
        <color theme="1"/>
        <rFont val="Arial"/>
        <family val="2"/>
      </rPr>
      <t xml:space="preserve"> 2021</t>
    </r>
  </si>
  <si>
    <r>
      <rPr>
        <sz val="11"/>
        <color theme="1"/>
        <rFont val="Arial"/>
        <family val="2"/>
      </rPr>
      <t>Trade Marks registered,</t>
    </r>
    <r>
      <rPr>
        <b/>
        <sz val="11"/>
        <color theme="1"/>
        <rFont val="Arial"/>
        <family val="2"/>
      </rPr>
      <t xml:space="preserve"> 2021</t>
    </r>
  </si>
  <si>
    <r>
      <rPr>
        <sz val="11"/>
        <color rgb="FF000000"/>
        <rFont val="Arial"/>
        <family val="2"/>
      </rPr>
      <t>Total classes registered</t>
    </r>
    <r>
      <rPr>
        <b/>
        <sz val="11"/>
        <color rgb="FF000000"/>
        <rFont val="Arial"/>
        <family val="2"/>
      </rPr>
      <t>, 2021</t>
    </r>
  </si>
  <si>
    <r>
      <rPr>
        <sz val="11"/>
        <color theme="1"/>
        <rFont val="Arial"/>
        <family val="2"/>
      </rPr>
      <t>Trade Marks registered</t>
    </r>
    <r>
      <rPr>
        <b/>
        <sz val="11"/>
        <color theme="1"/>
        <rFont val="Arial"/>
        <family val="2"/>
      </rPr>
      <t>, % change 2020 to 2021</t>
    </r>
  </si>
  <si>
    <r>
      <rPr>
        <sz val="11"/>
        <color rgb="FF000000"/>
        <rFont val="Arial"/>
        <family val="2"/>
      </rPr>
      <t>Total classes registered</t>
    </r>
    <r>
      <rPr>
        <b/>
        <sz val="11"/>
        <color rgb="FF000000"/>
        <rFont val="Arial"/>
        <family val="2"/>
      </rPr>
      <t>,% change 2020 to 2021</t>
    </r>
  </si>
  <si>
    <t>Private applicant</t>
  </si>
  <si>
    <t>A snapshot of the IPO administration database was taken in May 2022 to compile these statistics. Minor variations in thestatistics may occur between IPO monthly and IPO annual statistics due to late entires into the IPO databases. Late entries will mostly occur with paper-filed applications as they are dated on the post mark date received to the office, delays might occur while processing.</t>
  </si>
  <si>
    <t>[DELETED for 2021 data] Inter parte patent hearings outcomes by type</t>
  </si>
  <si>
    <t>Withdrawn:</t>
  </si>
  <si>
    <t>Oppositions</t>
  </si>
  <si>
    <r>
      <t>Total</t>
    </r>
    <r>
      <rPr>
        <b/>
        <vertAlign val="superscript"/>
        <sz val="11"/>
        <rFont val="Arial"/>
        <family val="2"/>
      </rPr>
      <t>1</t>
    </r>
  </si>
  <si>
    <r>
      <rPr>
        <vertAlign val="superscript"/>
        <sz val="10"/>
        <rFont val="Arial"/>
        <family val="2"/>
      </rPr>
      <t>1</t>
    </r>
    <r>
      <rPr>
        <sz val="10"/>
        <rFont val="Arial"/>
        <family val="2"/>
      </rPr>
      <t xml:space="preserve"> International applications do not contain Locarno class information, therefore totals will not match overall number of design applications</t>
    </r>
  </si>
  <si>
    <t>Statistics relating to :Appeals to Appointed Person (Ex Parte cases) and Appeals made direct to the Court have been removed from this publication pending an internal quality assurance review of data collection method</t>
  </si>
  <si>
    <t>Deleted for 2021 data: Design Hearings: Ex Parte Hearings and Appeals</t>
  </si>
  <si>
    <t>2022</t>
  </si>
  <si>
    <r>
      <rPr>
        <vertAlign val="superscript"/>
        <sz val="10"/>
        <rFont val="Arial"/>
        <family val="2"/>
      </rPr>
      <t>5</t>
    </r>
    <r>
      <rPr>
        <sz val="10"/>
        <rFont val="Arial"/>
        <family val="2"/>
      </rPr>
      <t xml:space="preserve"> The IPO Hearing Officer’s decision can be appealed to the Court or appointed person (Appeals Heard)</t>
    </r>
  </si>
  <si>
    <t>Deleted for 2021 data: Design Hearings: Proceedings under the Copyright, Designs and Patents Act 1988</t>
  </si>
  <si>
    <t xml:space="preserve">Note on data quality of Hearings data: In 2022, we reviewed the quality and accuracy of hearings data. Our review found that the collection of hearings data related to 'inter-parte patents hearings', 'Ex Parte Hearings and Appeals' was discontinued  while 'designs hearings: proceedings under the copyright, designs and patents act'  found a number of quality issues in the way the data was collected across the department, as such we have removed the tables from this data download until data quality issues are resolved. </t>
  </si>
  <si>
    <t xml:space="preserve">[REMOVED for 2021 data] Design Hearings: Ex Parte Hearings and Appeals </t>
  </si>
  <si>
    <t xml:space="preserve">[REMOVED for 2021 data] Inter parte patent hearings outcomes by type </t>
  </si>
  <si>
    <t xml:space="preserve">[REMOVED for 2021 data] Design Hearings: Proceedings under the Copyright, Designs and Patents Act 1988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</si>
</sst>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0_ ;\-#,##0\ "/>
    <numFmt numFmtId="167" formatCode="0.0%"/>
  </numFmts>
  <fonts count="41"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0"/>
      <color theme="1"/>
      <name val="Arial"/>
      <family val="2"/>
    </font>
    <font>
      <u/>
      <sz val="10"/>
      <color theme="10"/>
      <name val="Arial"/>
      <family val="2"/>
    </font>
    <font>
      <sz val="11"/>
      <color theme="1"/>
      <name val="Calibri"/>
      <family val="2"/>
      <scheme val="minor"/>
    </font>
    <font>
      <b/>
      <sz val="10"/>
      <color theme="1"/>
      <name val="Arial"/>
      <family val="2"/>
    </font>
    <font>
      <sz val="10"/>
      <name val="Arial"/>
      <family val="2"/>
    </font>
    <font>
      <b/>
      <sz val="11"/>
      <color rgb="FF000000"/>
      <name val="Arial"/>
      <family val="2"/>
    </font>
    <font>
      <vertAlign val="superscript"/>
      <sz val="11"/>
      <color theme="1"/>
      <name val="Arial"/>
      <family val="2"/>
    </font>
    <font>
      <vertAlign val="superscript"/>
      <sz val="10"/>
      <color theme="1"/>
      <name val="Arial"/>
      <family val="2"/>
    </font>
    <font>
      <b/>
      <sz val="11"/>
      <name val="Arial"/>
      <family val="2"/>
    </font>
    <font>
      <sz val="11"/>
      <name val="Arial"/>
      <family val="2"/>
    </font>
    <font>
      <u/>
      <sz val="11"/>
      <color theme="10"/>
      <name val="Arial"/>
      <family val="2"/>
    </font>
    <font>
      <b/>
      <vertAlign val="superscript"/>
      <sz val="11"/>
      <color theme="1"/>
      <name val="Arial"/>
      <family val="2"/>
    </font>
    <font>
      <b/>
      <sz val="10"/>
      <name val="Arial"/>
      <family val="2"/>
    </font>
    <font>
      <b/>
      <vertAlign val="superscript"/>
      <sz val="10"/>
      <color theme="1"/>
      <name val="Arial"/>
      <family val="2"/>
    </font>
    <font>
      <b/>
      <vertAlign val="superscript"/>
      <sz val="11"/>
      <color rgb="FF000000"/>
      <name val="Arial"/>
      <family val="2"/>
    </font>
    <font>
      <b/>
      <vertAlign val="superscript"/>
      <sz val="12"/>
      <color theme="1"/>
      <name val="Arial"/>
      <family val="2"/>
    </font>
    <font>
      <sz val="11"/>
      <color rgb="FF000000"/>
      <name val="Arial"/>
      <family val="2"/>
    </font>
    <font>
      <b/>
      <vertAlign val="superscript"/>
      <sz val="11"/>
      <name val="Arial"/>
      <family val="2"/>
    </font>
    <font>
      <sz val="12"/>
      <name val="Arial"/>
      <family val="2"/>
    </font>
    <font>
      <u/>
      <sz val="12"/>
      <name val="Arial"/>
      <family val="2"/>
    </font>
    <font>
      <i/>
      <sz val="11"/>
      <name val="Arial"/>
      <family val="2"/>
    </font>
    <font>
      <vertAlign val="superscript"/>
      <sz val="11"/>
      <name val="Arial"/>
      <family val="2"/>
    </font>
    <font>
      <vertAlign val="superscript"/>
      <sz val="10"/>
      <name val="Arial"/>
      <family val="2"/>
    </font>
    <font>
      <u/>
      <sz val="10"/>
      <name val="Arial"/>
      <family val="2"/>
    </font>
    <font>
      <sz val="8"/>
      <name val="Arial"/>
      <family val="2"/>
    </font>
    <font>
      <sz val="9"/>
      <color theme="1"/>
      <name val="Arial"/>
      <family val="2"/>
    </font>
    <font>
      <b/>
      <sz val="12"/>
      <name val="Arial"/>
      <family val="2"/>
    </font>
    <font>
      <u/>
      <sz val="12"/>
      <color theme="1"/>
      <name val="Arial"/>
      <family val="2"/>
    </font>
    <font>
      <u/>
      <sz val="10"/>
      <color theme="1"/>
      <name val="Arial"/>
      <family val="2"/>
    </font>
    <font>
      <b/>
      <vertAlign val="superscript"/>
      <sz val="10"/>
      <name val="Arial"/>
      <family val="2"/>
    </font>
    <font>
      <u/>
      <sz val="11"/>
      <name val="Arial"/>
      <family val="2"/>
    </font>
    <font>
      <i/>
      <sz val="12"/>
      <color theme="1"/>
      <name val="Arial"/>
      <family val="2"/>
    </font>
    <font>
      <b/>
      <sz val="11"/>
      <name val="Segoe UI"/>
      <family val="2"/>
    </font>
    <font>
      <i/>
      <sz val="12"/>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9">
    <border>
      <left/>
      <right/>
      <top/>
      <bottom/>
      <diagonal/>
    </border>
    <border>
      <left style="medium">
        <color indexed="64"/>
      </left>
      <right/>
      <top/>
      <bottom/>
      <diagonal/>
    </border>
    <border>
      <left/>
      <right/>
      <top/>
      <bottom style="medium">
        <color indexed="64"/>
      </bottom>
      <diagonal/>
    </border>
    <border>
      <left style="thick">
        <color theme="0"/>
      </left>
      <right/>
      <top/>
      <bottom/>
      <diagonal/>
    </border>
    <border>
      <left style="thick">
        <color rgb="FFFFFFFF"/>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ck">
        <color theme="0"/>
      </left>
      <right/>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9" fillId="0" borderId="0"/>
    <xf numFmtId="0" fontId="11" fillId="0" borderId="0"/>
    <xf numFmtId="0" fontId="1" fillId="0" borderId="0"/>
    <xf numFmtId="9" fontId="11" fillId="0" borderId="0" applyFont="0" applyFill="0" applyBorder="0" applyAlignment="0" applyProtection="0"/>
    <xf numFmtId="0" fontId="11" fillId="0" borderId="0"/>
    <xf numFmtId="0" fontId="11" fillId="0" borderId="0"/>
    <xf numFmtId="43" fontId="1" fillId="0" borderId="0" applyFont="0" applyFill="0" applyBorder="0" applyAlignment="0" applyProtection="0"/>
  </cellStyleXfs>
  <cellXfs count="360">
    <xf numFmtId="0" fontId="0" fillId="0" borderId="0" xfId="0"/>
    <xf numFmtId="0" fontId="2" fillId="2" borderId="1" xfId="0" applyFont="1" applyFill="1" applyBorder="1" applyAlignment="1">
      <alignment vertical="top"/>
    </xf>
    <xf numFmtId="0" fontId="2" fillId="2" borderId="0" xfId="0" applyFont="1" applyFill="1" applyAlignment="1">
      <alignment vertical="top"/>
    </xf>
    <xf numFmtId="0" fontId="5" fillId="2" borderId="0" xfId="0" applyFont="1" applyFill="1"/>
    <xf numFmtId="0" fontId="8" fillId="2" borderId="0" xfId="3" applyFont="1" applyFill="1" applyBorder="1" applyAlignment="1">
      <alignment vertical="top"/>
    </xf>
    <xf numFmtId="0" fontId="0" fillId="2" borderId="0" xfId="0" applyFill="1"/>
    <xf numFmtId="0" fontId="6" fillId="2" borderId="0" xfId="0" applyFont="1" applyFill="1"/>
    <xf numFmtId="0" fontId="4" fillId="2" borderId="0" xfId="0" applyFont="1" applyFill="1"/>
    <xf numFmtId="0" fontId="3" fillId="2" borderId="0" xfId="3" applyFill="1" applyAlignment="1">
      <alignment horizontal="right"/>
    </xf>
    <xf numFmtId="0" fontId="5" fillId="2" borderId="0" xfId="0" applyFont="1" applyFill="1" applyAlignment="1">
      <alignment horizontal="left" vertical="top"/>
    </xf>
    <xf numFmtId="0" fontId="7" fillId="2" borderId="0" xfId="0" applyFont="1" applyFill="1"/>
    <xf numFmtId="0" fontId="6" fillId="2" borderId="0" xfId="0" applyFont="1" applyFill="1" applyAlignment="1">
      <alignment horizontal="left" vertical="top"/>
    </xf>
    <xf numFmtId="0" fontId="10" fillId="2" borderId="0" xfId="0" applyFont="1" applyFill="1"/>
    <xf numFmtId="0" fontId="4" fillId="2" borderId="0" xfId="0" applyFont="1" applyFill="1" applyAlignment="1">
      <alignment horizontal="right"/>
    </xf>
    <xf numFmtId="0" fontId="0" fillId="2" borderId="0" xfId="0" applyFill="1" applyAlignment="1">
      <alignment wrapText="1"/>
    </xf>
    <xf numFmtId="0" fontId="12" fillId="2" borderId="2" xfId="0" applyFont="1" applyFill="1" applyBorder="1" applyAlignment="1">
      <alignment horizontal="right" wrapText="1"/>
    </xf>
    <xf numFmtId="164" fontId="5" fillId="2" borderId="0" xfId="1" applyNumberFormat="1" applyFont="1" applyFill="1" applyBorder="1" applyAlignment="1">
      <alignment horizontal="right" vertical="top" wrapText="1"/>
    </xf>
    <xf numFmtId="0" fontId="6" fillId="2" borderId="2" xfId="0" applyFont="1" applyFill="1" applyBorder="1" applyAlignment="1">
      <alignment horizontal="right" vertical="top" wrapText="1"/>
    </xf>
    <xf numFmtId="0" fontId="15" fillId="2" borderId="0" xfId="3"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16" fillId="2" borderId="0" xfId="4" applyFont="1" applyFill="1"/>
    <xf numFmtId="0" fontId="17" fillId="2" borderId="0" xfId="3" applyFont="1" applyFill="1" applyBorder="1"/>
    <xf numFmtId="166" fontId="5" fillId="2" borderId="0" xfId="1" applyNumberFormat="1" applyFont="1" applyFill="1" applyBorder="1" applyAlignment="1">
      <alignment horizontal="right" vertical="top" wrapText="1"/>
    </xf>
    <xf numFmtId="0" fontId="4" fillId="2" borderId="0" xfId="0" applyFont="1" applyFill="1" applyAlignment="1">
      <alignment horizontal="left"/>
    </xf>
    <xf numFmtId="0" fontId="5" fillId="2" borderId="0" xfId="0" applyFont="1" applyFill="1" applyAlignment="1">
      <alignment horizontal="center" vertical="top"/>
    </xf>
    <xf numFmtId="166" fontId="6" fillId="2" borderId="0" xfId="1" applyNumberFormat="1" applyFont="1" applyFill="1" applyBorder="1" applyAlignment="1">
      <alignment horizontal="right" vertical="top" wrapText="1"/>
    </xf>
    <xf numFmtId="166" fontId="5" fillId="2" borderId="0" xfId="1" applyNumberFormat="1" applyFont="1" applyFill="1" applyBorder="1" applyAlignment="1">
      <alignment horizontal="left" vertical="top" wrapText="1"/>
    </xf>
    <xf numFmtId="0" fontId="6" fillId="2" borderId="2" xfId="0" applyFont="1" applyFill="1" applyBorder="1" applyAlignment="1">
      <alignment horizontal="left"/>
    </xf>
    <xf numFmtId="0" fontId="6" fillId="2" borderId="2" xfId="0" applyFont="1" applyFill="1" applyBorder="1" applyAlignment="1">
      <alignment horizontal="left" wrapText="1"/>
    </xf>
    <xf numFmtId="0" fontId="16" fillId="2" borderId="0" xfId="0" applyFont="1" applyFill="1" applyAlignment="1">
      <alignment horizontal="center"/>
    </xf>
    <xf numFmtId="0" fontId="2" fillId="2" borderId="0" xfId="0" applyFont="1" applyFill="1" applyAlignment="1">
      <alignment horizontal="center" vertical="center" wrapText="1"/>
    </xf>
    <xf numFmtId="3" fontId="5" fillId="2" borderId="0" xfId="1" applyNumberFormat="1" applyFont="1" applyFill="1" applyBorder="1" applyAlignment="1">
      <alignment horizontal="right" vertical="top" wrapText="1"/>
    </xf>
    <xf numFmtId="0" fontId="5" fillId="2" borderId="0" xfId="0" applyFont="1" applyFill="1" applyAlignment="1">
      <alignment horizontal="right" vertical="top"/>
    </xf>
    <xf numFmtId="0" fontId="6" fillId="2" borderId="0" xfId="0" applyFont="1" applyFill="1" applyAlignment="1">
      <alignment horizontal="center" vertical="center" wrapText="1"/>
    </xf>
    <xf numFmtId="49" fontId="16" fillId="2" borderId="0" xfId="0" applyNumberFormat="1" applyFont="1" applyFill="1" applyAlignment="1">
      <alignment vertical="center"/>
    </xf>
    <xf numFmtId="0" fontId="16" fillId="2" borderId="0" xfId="0" applyFont="1" applyFill="1" applyAlignment="1">
      <alignment horizontal="left" vertical="center"/>
    </xf>
    <xf numFmtId="0" fontId="8" fillId="2" borderId="0" xfId="3" applyFont="1" applyFill="1"/>
    <xf numFmtId="0" fontId="12" fillId="2" borderId="2" xfId="0" applyFont="1" applyFill="1" applyBorder="1" applyAlignment="1">
      <alignment horizontal="right" vertical="top" wrapText="1"/>
    </xf>
    <xf numFmtId="0" fontId="6" fillId="2" borderId="2" xfId="0" applyFont="1" applyFill="1" applyBorder="1" applyAlignment="1">
      <alignment horizontal="right" vertical="center" wrapText="1"/>
    </xf>
    <xf numFmtId="0" fontId="12" fillId="2" borderId="2" xfId="0" applyFont="1" applyFill="1" applyBorder="1" applyAlignment="1">
      <alignment horizontal="right" vertical="center" wrapText="1"/>
    </xf>
    <xf numFmtId="0" fontId="16" fillId="2" borderId="0" xfId="0" applyFont="1" applyFill="1" applyAlignment="1">
      <alignment horizontal="left" vertical="top" wrapText="1"/>
    </xf>
    <xf numFmtId="0" fontId="4" fillId="2" borderId="0" xfId="0" applyFont="1" applyFill="1" applyAlignment="1">
      <alignment wrapText="1"/>
    </xf>
    <xf numFmtId="0" fontId="6" fillId="2" borderId="0" xfId="0" applyFont="1" applyFill="1" applyAlignment="1">
      <alignment horizontal="left" vertical="top" wrapText="1"/>
    </xf>
    <xf numFmtId="166" fontId="5" fillId="2" borderId="0" xfId="1" applyNumberFormat="1" applyFont="1" applyFill="1" applyBorder="1" applyAlignment="1">
      <alignment horizontal="center" vertical="top" wrapText="1"/>
    </xf>
    <xf numFmtId="0" fontId="0" fillId="2" borderId="0" xfId="0" applyFill="1" applyAlignment="1">
      <alignment vertical="top"/>
    </xf>
    <xf numFmtId="166" fontId="5" fillId="2" borderId="0" xfId="1"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6" fillId="2" borderId="0" xfId="0" applyFont="1" applyFill="1" applyAlignment="1">
      <alignment wrapText="1"/>
    </xf>
    <xf numFmtId="0" fontId="0" fillId="2" borderId="0" xfId="0" applyFill="1" applyAlignment="1">
      <alignment horizontal="center" vertical="center"/>
    </xf>
    <xf numFmtId="3" fontId="5" fillId="2" borderId="0" xfId="0" applyNumberFormat="1" applyFont="1" applyFill="1" applyAlignment="1">
      <alignment horizontal="right"/>
    </xf>
    <xf numFmtId="0" fontId="4" fillId="2" borderId="0" xfId="0" applyFont="1" applyFill="1" applyAlignment="1">
      <alignment horizontal="left" wrapText="1"/>
    </xf>
    <xf numFmtId="0" fontId="10" fillId="2" borderId="0" xfId="0" applyFont="1" applyFill="1" applyAlignment="1">
      <alignment wrapText="1"/>
    </xf>
    <xf numFmtId="0" fontId="12" fillId="2" borderId="2" xfId="0" applyFont="1" applyFill="1" applyBorder="1" applyAlignment="1">
      <alignment horizontal="left" wrapText="1"/>
    </xf>
    <xf numFmtId="0" fontId="7" fillId="2" borderId="0" xfId="0" applyFont="1" applyFill="1" applyAlignment="1">
      <alignment vertical="top" wrapText="1"/>
    </xf>
    <xf numFmtId="0" fontId="7" fillId="2" borderId="0" xfId="0" applyFont="1" applyFill="1" applyAlignment="1">
      <alignment vertical="top"/>
    </xf>
    <xf numFmtId="0" fontId="17" fillId="2" borderId="0" xfId="3" applyFont="1" applyFill="1"/>
    <xf numFmtId="0" fontId="17" fillId="0" borderId="0" xfId="3" applyFont="1" applyFill="1"/>
    <xf numFmtId="0" fontId="6" fillId="2" borderId="0" xfId="0" applyFont="1" applyFill="1" applyAlignment="1">
      <alignment vertical="top"/>
    </xf>
    <xf numFmtId="9" fontId="0" fillId="2" borderId="0" xfId="2" applyFont="1" applyFill="1"/>
    <xf numFmtId="0" fontId="7" fillId="2" borderId="0" xfId="0" applyFont="1" applyFill="1" applyAlignment="1">
      <alignment wrapText="1"/>
    </xf>
    <xf numFmtId="164" fontId="5" fillId="2" borderId="0" xfId="1" applyNumberFormat="1" applyFont="1" applyFill="1" applyAlignment="1">
      <alignment horizontal="right" vertical="top" wrapText="1"/>
    </xf>
    <xf numFmtId="166" fontId="16" fillId="2" borderId="0" xfId="1" applyNumberFormat="1" applyFont="1" applyFill="1" applyAlignment="1">
      <alignment horizontal="right" vertical="top" wrapText="1"/>
    </xf>
    <xf numFmtId="166" fontId="5" fillId="2" borderId="0" xfId="1" applyNumberFormat="1" applyFont="1" applyFill="1" applyAlignment="1">
      <alignment horizontal="right" vertical="top" wrapText="1"/>
    </xf>
    <xf numFmtId="0" fontId="16" fillId="2" borderId="0" xfId="0" applyFont="1" applyFill="1" applyAlignment="1">
      <alignment horizontal="center" vertical="top"/>
    </xf>
    <xf numFmtId="0" fontId="16" fillId="2" borderId="0" xfId="0" applyFont="1" applyFill="1" applyAlignment="1">
      <alignment horizontal="left" vertical="top"/>
    </xf>
    <xf numFmtId="166" fontId="5" fillId="2" borderId="3" xfId="1" applyNumberFormat="1" applyFont="1" applyFill="1" applyBorder="1" applyAlignment="1">
      <alignment horizontal="right" vertical="top" wrapText="1"/>
    </xf>
    <xf numFmtId="0" fontId="5" fillId="2" borderId="0" xfId="0" applyFont="1" applyFill="1" applyAlignment="1">
      <alignment horizontal="center" vertical="center" wrapText="1"/>
    </xf>
    <xf numFmtId="0" fontId="23" fillId="3" borderId="0" xfId="0" applyFont="1" applyFill="1" applyAlignment="1">
      <alignment wrapText="1"/>
    </xf>
    <xf numFmtId="3" fontId="23" fillId="3" borderId="0" xfId="0" applyNumberFormat="1" applyFont="1" applyFill="1" applyAlignment="1">
      <alignment wrapText="1"/>
    </xf>
    <xf numFmtId="3" fontId="23" fillId="3" borderId="4" xfId="0" applyNumberFormat="1" applyFont="1" applyFill="1" applyBorder="1" applyAlignment="1">
      <alignmen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2" borderId="0" xfId="0" applyFont="1" applyFill="1" applyAlignment="1">
      <alignment vertical="top"/>
    </xf>
    <xf numFmtId="0" fontId="5" fillId="2" borderId="0" xfId="0" applyFont="1" applyFill="1" applyAlignment="1">
      <alignment wrapText="1"/>
    </xf>
    <xf numFmtId="0" fontId="5" fillId="2" borderId="0" xfId="4" applyFont="1" applyFill="1"/>
    <xf numFmtId="0" fontId="17" fillId="2" borderId="0" xfId="3" applyFont="1" applyFill="1" applyBorder="1" applyAlignment="1" applyProtection="1">
      <alignment vertical="top"/>
    </xf>
    <xf numFmtId="0" fontId="16" fillId="2" borderId="0" xfId="0" applyFont="1" applyFill="1" applyAlignment="1">
      <alignment vertical="top" wrapText="1"/>
    </xf>
    <xf numFmtId="0" fontId="16" fillId="2" borderId="0" xfId="0" applyFont="1" applyFill="1" applyAlignment="1">
      <alignment wrapText="1"/>
    </xf>
    <xf numFmtId="0" fontId="6" fillId="2" borderId="0" xfId="0" applyFont="1" applyFill="1" applyAlignment="1">
      <alignment vertical="center"/>
    </xf>
    <xf numFmtId="0" fontId="5" fillId="2" borderId="5" xfId="0" applyFont="1" applyFill="1" applyBorder="1"/>
    <xf numFmtId="0" fontId="4" fillId="2" borderId="5" xfId="0" applyFont="1" applyFill="1" applyBorder="1" applyAlignment="1">
      <alignment horizontal="right"/>
    </xf>
    <xf numFmtId="0" fontId="3" fillId="2" borderId="0" xfId="3" applyFill="1" applyAlignment="1">
      <alignment horizontal="right" vertical="top"/>
    </xf>
    <xf numFmtId="0" fontId="6" fillId="2" borderId="0" xfId="0" applyFont="1" applyFill="1" applyAlignment="1">
      <alignment horizontal="left"/>
    </xf>
    <xf numFmtId="0" fontId="0" fillId="2" borderId="5" xfId="0" applyFill="1" applyBorder="1" applyAlignment="1">
      <alignment wrapText="1"/>
    </xf>
    <xf numFmtId="0" fontId="15" fillId="2" borderId="0" xfId="0" applyFont="1" applyFill="1"/>
    <xf numFmtId="0" fontId="25" fillId="2" borderId="0" xfId="0" applyFont="1" applyFill="1" applyAlignment="1">
      <alignment wrapText="1"/>
    </xf>
    <xf numFmtId="0" fontId="25" fillId="2" borderId="0" xfId="0" applyFont="1" applyFill="1"/>
    <xf numFmtId="0" fontId="26" fillId="2" borderId="0" xfId="3" applyFont="1" applyFill="1" applyAlignment="1">
      <alignment horizontal="right"/>
    </xf>
    <xf numFmtId="0" fontId="27" fillId="2" borderId="0" xfId="0" applyFont="1" applyFill="1"/>
    <xf numFmtId="0" fontId="15" fillId="2" borderId="0" xfId="0" applyFont="1" applyFill="1" applyAlignment="1">
      <alignment horizontal="left"/>
    </xf>
    <xf numFmtId="0" fontId="15" fillId="2" borderId="0" xfId="0" applyFont="1" applyFill="1" applyAlignment="1">
      <alignment horizontal="right" wrapText="1"/>
    </xf>
    <xf numFmtId="0" fontId="16" fillId="2" borderId="5" xfId="0" applyFont="1" applyFill="1" applyBorder="1" applyAlignment="1">
      <alignment horizontal="left" vertical="center"/>
    </xf>
    <xf numFmtId="166" fontId="16" fillId="2" borderId="5" xfId="1" applyNumberFormat="1" applyFont="1" applyFill="1" applyBorder="1" applyAlignment="1">
      <alignment horizontal="right" vertical="center" wrapText="1"/>
    </xf>
    <xf numFmtId="0" fontId="25" fillId="2" borderId="0" xfId="0" applyFont="1" applyFill="1" applyAlignment="1">
      <alignment vertical="center"/>
    </xf>
    <xf numFmtId="164" fontId="16" fillId="2" borderId="0" xfId="1" applyNumberFormat="1" applyFont="1" applyFill="1" applyBorder="1" applyAlignment="1">
      <alignment horizontal="right" vertical="top" wrapText="1"/>
    </xf>
    <xf numFmtId="0" fontId="16" fillId="2" borderId="0" xfId="0" applyFont="1" applyFill="1"/>
    <xf numFmtId="0" fontId="27" fillId="2" borderId="0" xfId="0" applyFont="1" applyFill="1" applyAlignment="1">
      <alignment horizontal="right" wrapText="1"/>
    </xf>
    <xf numFmtId="0" fontId="27" fillId="2" borderId="0" xfId="0" applyFont="1" applyFill="1" applyAlignment="1">
      <alignment horizontal="right"/>
    </xf>
    <xf numFmtId="0" fontId="19" fillId="2" borderId="0" xfId="0" applyFont="1" applyFill="1"/>
    <xf numFmtId="0" fontId="11" fillId="2" borderId="0" xfId="0" applyFont="1" applyFill="1"/>
    <xf numFmtId="0" fontId="15" fillId="2" borderId="6" xfId="0" applyFont="1" applyFill="1" applyBorder="1" applyAlignment="1">
      <alignment horizontal="right"/>
    </xf>
    <xf numFmtId="0" fontId="16" fillId="2" borderId="6" xfId="0" applyFont="1" applyFill="1" applyBorder="1" applyAlignment="1">
      <alignment horizontal="right"/>
    </xf>
    <xf numFmtId="0" fontId="16" fillId="2" borderId="5" xfId="0" applyFont="1" applyFill="1" applyBorder="1" applyAlignment="1">
      <alignment horizontal="left"/>
    </xf>
    <xf numFmtId="166" fontId="16" fillId="2" borderId="5" xfId="1" applyNumberFormat="1" applyFont="1" applyFill="1" applyBorder="1" applyAlignment="1">
      <alignment horizontal="right" wrapText="1"/>
    </xf>
    <xf numFmtId="166" fontId="16" fillId="2" borderId="0" xfId="1" applyNumberFormat="1" applyFont="1" applyFill="1" applyBorder="1" applyAlignment="1">
      <alignment horizontal="right" vertical="top" wrapText="1"/>
    </xf>
    <xf numFmtId="0" fontId="16" fillId="2" borderId="0" xfId="0" applyFont="1" applyFill="1" applyAlignment="1">
      <alignment horizontal="left"/>
    </xf>
    <xf numFmtId="166" fontId="16" fillId="2" borderId="0" xfId="1" applyNumberFormat="1" applyFont="1" applyFill="1" applyBorder="1" applyAlignment="1">
      <alignment horizontal="right" wrapText="1"/>
    </xf>
    <xf numFmtId="0" fontId="19" fillId="2" borderId="5" xfId="0" applyFont="1" applyFill="1" applyBorder="1"/>
    <xf numFmtId="0" fontId="25" fillId="2" borderId="5" xfId="0" applyFont="1" applyFill="1" applyBorder="1"/>
    <xf numFmtId="0" fontId="27" fillId="2" borderId="5" xfId="0" applyFont="1" applyFill="1" applyBorder="1" applyAlignment="1">
      <alignment horizontal="right"/>
    </xf>
    <xf numFmtId="9" fontId="25" fillId="2" borderId="0" xfId="2" applyFont="1" applyFill="1"/>
    <xf numFmtId="0" fontId="30" fillId="2" borderId="0" xfId="3" applyFont="1" applyFill="1" applyBorder="1" applyAlignment="1">
      <alignment vertical="top"/>
    </xf>
    <xf numFmtId="0" fontId="26" fillId="2" borderId="0" xfId="3" applyFont="1" applyFill="1" applyAlignment="1">
      <alignment horizontal="right" vertical="top"/>
    </xf>
    <xf numFmtId="0" fontId="4" fillId="2" borderId="0" xfId="0" applyFont="1" applyFill="1" applyAlignment="1">
      <alignment vertical="top"/>
    </xf>
    <xf numFmtId="0" fontId="12" fillId="2" borderId="0" xfId="0" applyFont="1" applyFill="1" applyAlignment="1">
      <alignment horizontal="right" wrapText="1"/>
    </xf>
    <xf numFmtId="0" fontId="5" fillId="2" borderId="0" xfId="0" applyFont="1" applyFill="1" applyAlignment="1">
      <alignment horizontal="left"/>
    </xf>
    <xf numFmtId="164" fontId="5" fillId="2" borderId="0" xfId="1" applyNumberFormat="1" applyFont="1" applyFill="1" applyBorder="1" applyAlignment="1">
      <alignment horizontal="right" wrapText="1"/>
    </xf>
    <xf numFmtId="0" fontId="5" fillId="2" borderId="7" xfId="0" applyFont="1" applyFill="1" applyBorder="1" applyAlignment="1">
      <alignment horizontal="left" vertical="top"/>
    </xf>
    <xf numFmtId="0" fontId="4" fillId="2" borderId="0" xfId="0" applyFont="1" applyFill="1" applyAlignment="1">
      <alignment horizontal="right" wrapText="1"/>
    </xf>
    <xf numFmtId="49" fontId="16" fillId="2" borderId="5" xfId="0" applyNumberFormat="1" applyFont="1" applyFill="1" applyBorder="1"/>
    <xf numFmtId="0" fontId="5" fillId="2" borderId="5" xfId="0" applyFont="1" applyFill="1" applyBorder="1" applyAlignment="1">
      <alignment horizontal="left"/>
    </xf>
    <xf numFmtId="164" fontId="5" fillId="2" borderId="5" xfId="1" applyNumberFormat="1" applyFont="1" applyFill="1" applyBorder="1" applyAlignment="1">
      <alignment horizontal="right" wrapText="1"/>
    </xf>
    <xf numFmtId="0" fontId="6" fillId="2" borderId="7" xfId="0" applyFont="1" applyFill="1" applyBorder="1" applyAlignment="1">
      <alignment horizontal="left"/>
    </xf>
    <xf numFmtId="0" fontId="6" fillId="2" borderId="7" xfId="0" applyFont="1" applyFill="1" applyBorder="1" applyAlignment="1">
      <alignment horizontal="right" vertical="top" wrapText="1"/>
    </xf>
    <xf numFmtId="0" fontId="12" fillId="2" borderId="7" xfId="0" applyFont="1" applyFill="1" applyBorder="1" applyAlignment="1">
      <alignment horizontal="right" wrapText="1"/>
    </xf>
    <xf numFmtId="166" fontId="5" fillId="2" borderId="0" xfId="1" applyNumberFormat="1" applyFont="1" applyFill="1" applyBorder="1" applyAlignment="1">
      <alignment horizontal="right" vertical="center" wrapText="1"/>
    </xf>
    <xf numFmtId="0" fontId="0" fillId="2" borderId="0" xfId="0" applyFill="1" applyAlignment="1">
      <alignment vertical="center"/>
    </xf>
    <xf numFmtId="0" fontId="12" fillId="2" borderId="0" xfId="0" applyFont="1" applyFill="1" applyAlignment="1">
      <alignment horizontal="left"/>
    </xf>
    <xf numFmtId="0" fontId="5" fillId="2" borderId="5" xfId="0" applyFont="1" applyFill="1" applyBorder="1" applyAlignment="1">
      <alignment horizontal="left" vertical="center"/>
    </xf>
    <xf numFmtId="0" fontId="6" fillId="2" borderId="5" xfId="0" applyFont="1" applyFill="1" applyBorder="1" applyAlignment="1">
      <alignment horizontal="left" vertical="center"/>
    </xf>
    <xf numFmtId="0" fontId="6" fillId="2" borderId="0" xfId="0" applyFont="1" applyFill="1" applyAlignment="1">
      <alignment horizontal="right" wrapText="1"/>
    </xf>
    <xf numFmtId="0" fontId="6" fillId="2" borderId="0" xfId="0" applyFont="1" applyFill="1" applyAlignment="1">
      <alignment horizontal="left" vertical="center"/>
    </xf>
    <xf numFmtId="0" fontId="12" fillId="2" borderId="0" xfId="0" applyFont="1" applyFill="1" applyAlignment="1">
      <alignment horizontal="right"/>
    </xf>
    <xf numFmtId="164" fontId="5" fillId="2" borderId="0" xfId="1" applyNumberFormat="1" applyFont="1" applyFill="1" applyBorder="1" applyAlignment="1">
      <alignment horizontal="right" vertical="center" wrapText="1"/>
    </xf>
    <xf numFmtId="0" fontId="32" fillId="2" borderId="0" xfId="0" applyFont="1" applyFill="1"/>
    <xf numFmtId="0" fontId="6" fillId="2" borderId="7" xfId="0" applyFont="1" applyFill="1" applyBorder="1" applyAlignment="1">
      <alignment horizontal="left" vertical="top"/>
    </xf>
    <xf numFmtId="0" fontId="12" fillId="2" borderId="7" xfId="0" applyFont="1" applyFill="1" applyBorder="1" applyAlignment="1">
      <alignment horizontal="right"/>
    </xf>
    <xf numFmtId="0" fontId="6" fillId="2" borderId="7" xfId="0" applyFont="1" applyFill="1" applyBorder="1" applyAlignment="1">
      <alignment horizontal="left" wrapText="1"/>
    </xf>
    <xf numFmtId="0" fontId="19" fillId="2" borderId="7" xfId="4" applyFont="1" applyFill="1" applyBorder="1" applyAlignment="1">
      <alignment horizontal="center" wrapText="1"/>
    </xf>
    <xf numFmtId="0" fontId="11" fillId="2" borderId="0" xfId="4" applyFont="1" applyFill="1" applyAlignment="1">
      <alignment vertical="center"/>
    </xf>
    <xf numFmtId="0" fontId="15" fillId="2" borderId="0" xfId="0" applyFont="1" applyFill="1" applyAlignment="1">
      <alignment horizontal="center"/>
    </xf>
    <xf numFmtId="0" fontId="16" fillId="2" borderId="5" xfId="0" applyFont="1" applyFill="1" applyBorder="1" applyAlignment="1">
      <alignment horizontal="center"/>
    </xf>
    <xf numFmtId="0" fontId="27" fillId="2" borderId="0" xfId="0" applyFont="1" applyFill="1" applyAlignment="1">
      <alignment horizontal="left" vertical="top"/>
    </xf>
    <xf numFmtId="0" fontId="27" fillId="2" borderId="0" xfId="0" applyFont="1" applyFill="1" applyAlignment="1">
      <alignment vertical="top"/>
    </xf>
    <xf numFmtId="0" fontId="25" fillId="2" borderId="0" xfId="0" applyFont="1" applyFill="1" applyAlignment="1">
      <alignment vertical="top"/>
    </xf>
    <xf numFmtId="0" fontId="16" fillId="2" borderId="0" xfId="0" applyFont="1" applyFill="1" applyAlignment="1">
      <alignment horizontal="left" vertical="center" wrapText="1"/>
    </xf>
    <xf numFmtId="0" fontId="33" fillId="2" borderId="0" xfId="0" applyFont="1" applyFill="1"/>
    <xf numFmtId="0" fontId="27" fillId="2" borderId="0" xfId="0" applyFont="1" applyFill="1" applyAlignment="1">
      <alignment horizontal="left"/>
    </xf>
    <xf numFmtId="167" fontId="25" fillId="2" borderId="0" xfId="2" applyNumberFormat="1" applyFont="1" applyFill="1"/>
    <xf numFmtId="0" fontId="25" fillId="2" borderId="0" xfId="0" applyFont="1" applyFill="1" applyAlignment="1">
      <alignment horizontal="center"/>
    </xf>
    <xf numFmtId="0" fontId="15" fillId="2" borderId="7" xfId="0" applyFont="1" applyFill="1" applyBorder="1" applyAlignment="1">
      <alignment horizontal="left" wrapText="1"/>
    </xf>
    <xf numFmtId="0" fontId="15" fillId="2" borderId="0" xfId="0" applyFont="1" applyFill="1" applyAlignment="1">
      <alignment horizontal="left" vertical="top"/>
    </xf>
    <xf numFmtId="166" fontId="16" fillId="2" borderId="0" xfId="1" applyNumberFormat="1" applyFont="1" applyFill="1" applyBorder="1" applyAlignment="1">
      <alignment horizontal="right" vertical="center" wrapText="1"/>
    </xf>
    <xf numFmtId="164" fontId="16" fillId="2" borderId="0" xfId="1" applyNumberFormat="1" applyFont="1" applyFill="1" applyBorder="1" applyAlignment="1">
      <alignment horizontal="right" vertical="center" wrapText="1"/>
    </xf>
    <xf numFmtId="167" fontId="16" fillId="2" borderId="0" xfId="2" applyNumberFormat="1" applyFont="1" applyFill="1" applyBorder="1" applyAlignment="1">
      <alignment horizontal="right" vertical="center" wrapText="1"/>
    </xf>
    <xf numFmtId="0" fontId="19" fillId="2" borderId="0" xfId="0" applyFont="1" applyFill="1" applyAlignment="1">
      <alignment wrapText="1"/>
    </xf>
    <xf numFmtId="0" fontId="11" fillId="2" borderId="0" xfId="0" applyFont="1" applyFill="1" applyAlignment="1">
      <alignment vertical="top"/>
    </xf>
    <xf numFmtId="0" fontId="11" fillId="2" borderId="0" xfId="0" applyFont="1" applyFill="1" applyAlignment="1">
      <alignment wrapText="1"/>
    </xf>
    <xf numFmtId="0" fontId="15" fillId="2" borderId="0" xfId="0" applyFont="1" applyFill="1" applyAlignment="1">
      <alignment horizontal="right" vertical="center" wrapText="1"/>
    </xf>
    <xf numFmtId="0" fontId="15" fillId="2" borderId="0" xfId="0" applyFont="1" applyFill="1" applyAlignment="1">
      <alignment horizontal="left" vertical="center" wrapText="1"/>
    </xf>
    <xf numFmtId="0" fontId="16" fillId="2" borderId="5" xfId="0" applyFont="1" applyFill="1" applyBorder="1" applyAlignment="1">
      <alignment horizontal="left" wrapText="1"/>
    </xf>
    <xf numFmtId="0" fontId="16" fillId="2" borderId="5" xfId="0" applyFont="1" applyFill="1" applyBorder="1"/>
    <xf numFmtId="0" fontId="11" fillId="2" borderId="0" xfId="0" applyFont="1" applyFill="1" applyAlignment="1">
      <alignment vertical="center"/>
    </xf>
    <xf numFmtId="0" fontId="5" fillId="2" borderId="5" xfId="0" applyFont="1" applyFill="1" applyBorder="1" applyAlignment="1">
      <alignment horizontal="center" vertical="top"/>
    </xf>
    <xf numFmtId="0" fontId="6" fillId="2" borderId="0" xfId="0" applyFont="1" applyFill="1" applyAlignment="1">
      <alignment horizontal="center" wrapText="1"/>
    </xf>
    <xf numFmtId="0" fontId="15" fillId="2" borderId="0" xfId="0" applyFont="1" applyFill="1" applyAlignment="1">
      <alignment horizontal="center" wrapText="1"/>
    </xf>
    <xf numFmtId="0" fontId="33" fillId="2" borderId="0" xfId="0" applyFont="1" applyFill="1" applyAlignment="1">
      <alignment horizontal="center" vertical="center" wrapText="1"/>
    </xf>
    <xf numFmtId="0" fontId="16" fillId="2" borderId="5" xfId="0" applyFont="1" applyFill="1" applyBorder="1" applyAlignment="1">
      <alignment horizontal="right"/>
    </xf>
    <xf numFmtId="0" fontId="16" fillId="2" borderId="0" xfId="0" applyFont="1" applyFill="1" applyAlignment="1">
      <alignment horizontal="right" vertical="top"/>
    </xf>
    <xf numFmtId="0" fontId="2" fillId="2" borderId="0" xfId="0" applyFont="1" applyFill="1" applyAlignment="1">
      <alignment horizontal="center" wrapText="1"/>
    </xf>
    <xf numFmtId="0" fontId="5" fillId="2" borderId="5" xfId="0" applyFont="1" applyFill="1" applyBorder="1" applyAlignment="1">
      <alignment vertical="top"/>
    </xf>
    <xf numFmtId="0" fontId="4" fillId="2" borderId="5" xfId="0" applyFont="1" applyFill="1" applyBorder="1" applyAlignment="1">
      <alignment horizontal="right" vertical="top"/>
    </xf>
    <xf numFmtId="0" fontId="4" fillId="2" borderId="0" xfId="0" applyFont="1" applyFill="1" applyAlignment="1">
      <alignment horizontal="right" vertical="top"/>
    </xf>
    <xf numFmtId="164" fontId="5" fillId="2" borderId="0" xfId="1" applyNumberFormat="1" applyFont="1" applyFill="1" applyAlignment="1">
      <alignment horizontal="right" wrapText="1"/>
    </xf>
    <xf numFmtId="0" fontId="19" fillId="2" borderId="7" xfId="4" applyFont="1" applyFill="1" applyBorder="1" applyAlignment="1">
      <alignment horizontal="left" wrapText="1"/>
    </xf>
    <xf numFmtId="0" fontId="19" fillId="2" borderId="7" xfId="4" applyFont="1" applyFill="1" applyBorder="1" applyAlignment="1">
      <alignment horizontal="right" wrapText="1"/>
    </xf>
    <xf numFmtId="0" fontId="5" fillId="2" borderId="5" xfId="0" applyFont="1" applyFill="1" applyBorder="1" applyAlignment="1">
      <alignment horizontal="left" wrapText="1"/>
    </xf>
    <xf numFmtId="0" fontId="5" fillId="2" borderId="0" xfId="0" applyFont="1" applyFill="1" applyAlignment="1">
      <alignment horizontal="center" wrapText="1"/>
    </xf>
    <xf numFmtId="166" fontId="6" fillId="2" borderId="5" xfId="1" applyNumberFormat="1" applyFont="1" applyFill="1" applyBorder="1" applyAlignment="1">
      <alignment horizontal="right" vertical="center" wrapText="1"/>
    </xf>
    <xf numFmtId="166" fontId="6" fillId="2" borderId="0" xfId="1" applyNumberFormat="1" applyFont="1" applyFill="1" applyBorder="1" applyAlignment="1">
      <alignment horizontal="right" vertical="center" wrapText="1"/>
    </xf>
    <xf numFmtId="0" fontId="7" fillId="2" borderId="0" xfId="0" applyFont="1" applyFill="1" applyAlignment="1">
      <alignment horizontal="left" vertical="top" wrapText="1"/>
    </xf>
    <xf numFmtId="0" fontId="5" fillId="2" borderId="7" xfId="0" applyFont="1" applyFill="1" applyBorder="1" applyAlignment="1">
      <alignment horizontal="right" vertical="top"/>
    </xf>
    <xf numFmtId="0" fontId="11" fillId="2" borderId="0" xfId="0" applyFont="1" applyFill="1" applyAlignment="1">
      <alignment vertical="top" wrapText="1"/>
    </xf>
    <xf numFmtId="0" fontId="15" fillId="2" borderId="7" xfId="0" applyFont="1" applyFill="1" applyBorder="1" applyAlignment="1">
      <alignment horizontal="left" vertical="top"/>
    </xf>
    <xf numFmtId="0" fontId="15" fillId="2" borderId="7" xfId="0" applyFont="1" applyFill="1" applyBorder="1" applyAlignment="1">
      <alignment horizontal="right"/>
    </xf>
    <xf numFmtId="0" fontId="15" fillId="2" borderId="2" xfId="0" applyFont="1" applyFill="1" applyBorder="1" applyAlignment="1">
      <alignment horizontal="right"/>
    </xf>
    <xf numFmtId="0" fontId="6" fillId="2" borderId="7" xfId="0" applyFont="1" applyFill="1" applyBorder="1" applyAlignment="1">
      <alignment horizontal="right" wrapText="1"/>
    </xf>
    <xf numFmtId="0" fontId="15" fillId="2" borderId="7" xfId="0" applyFont="1" applyFill="1" applyBorder="1" applyAlignment="1">
      <alignment horizontal="center" wrapText="1"/>
    </xf>
    <xf numFmtId="0" fontId="15" fillId="2" borderId="7" xfId="0" applyFont="1" applyFill="1" applyBorder="1" applyAlignment="1">
      <alignment horizontal="right" vertical="center" wrapText="1"/>
    </xf>
    <xf numFmtId="0" fontId="0" fillId="2" borderId="0" xfId="0" applyFill="1" applyAlignment="1">
      <alignment vertical="top" wrapText="1"/>
    </xf>
    <xf numFmtId="166" fontId="5" fillId="2" borderId="0" xfId="1" applyNumberFormat="1" applyFont="1" applyFill="1" applyAlignment="1">
      <alignment horizontal="right" vertical="center" wrapText="1"/>
    </xf>
    <xf numFmtId="0" fontId="34" fillId="2" borderId="0" xfId="0" applyFont="1" applyFill="1" applyAlignment="1">
      <alignment wrapText="1"/>
    </xf>
    <xf numFmtId="0" fontId="34" fillId="2" borderId="0" xfId="0" applyFont="1" applyFill="1"/>
    <xf numFmtId="0" fontId="35" fillId="2" borderId="0" xfId="0" applyFont="1" applyFill="1" applyAlignment="1">
      <alignment vertical="top" wrapText="1"/>
    </xf>
    <xf numFmtId="0" fontId="11" fillId="2" borderId="0" xfId="0" applyFont="1" applyFill="1" applyAlignment="1">
      <alignment horizontal="left" wrapText="1"/>
    </xf>
    <xf numFmtId="0" fontId="11" fillId="2" borderId="0" xfId="0" applyFont="1" applyFill="1" applyAlignment="1">
      <alignment horizontal="left" vertical="top" wrapText="1"/>
    </xf>
    <xf numFmtId="0" fontId="15" fillId="2" borderId="2" xfId="0" applyFont="1" applyFill="1" applyBorder="1" applyAlignment="1">
      <alignment horizontal="right" wrapText="1"/>
    </xf>
    <xf numFmtId="3" fontId="4" fillId="2" borderId="0" xfId="0" applyNumberFormat="1" applyFont="1" applyFill="1" applyAlignment="1">
      <alignment horizontal="right" vertical="top" wrapText="1"/>
    </xf>
    <xf numFmtId="166" fontId="0" fillId="2" borderId="0" xfId="0" applyNumberFormat="1" applyFill="1" applyAlignment="1">
      <alignment wrapText="1"/>
    </xf>
    <xf numFmtId="0" fontId="3" fillId="0" borderId="0" xfId="3" applyFill="1"/>
    <xf numFmtId="3" fontId="5" fillId="2" borderId="7" xfId="1" applyNumberFormat="1" applyFont="1" applyFill="1" applyBorder="1" applyAlignment="1">
      <alignment horizontal="right" vertical="top" wrapText="1"/>
    </xf>
    <xf numFmtId="0" fontId="0" fillId="2" borderId="7" xfId="0" applyFill="1" applyBorder="1" applyAlignment="1">
      <alignment horizontal="center" vertical="center"/>
    </xf>
    <xf numFmtId="164" fontId="16" fillId="2" borderId="0" xfId="1" applyNumberFormat="1" applyFont="1" applyFill="1" applyAlignment="1">
      <alignment horizontal="right" vertical="top" wrapText="1"/>
    </xf>
    <xf numFmtId="0" fontId="25" fillId="2" borderId="7" xfId="0" applyFont="1" applyFill="1" applyBorder="1"/>
    <xf numFmtId="0" fontId="15" fillId="2" borderId="7" xfId="0" applyFont="1" applyFill="1" applyBorder="1" applyAlignment="1">
      <alignment horizontal="left"/>
    </xf>
    <xf numFmtId="0" fontId="15" fillId="2" borderId="2" xfId="0" applyFont="1" applyFill="1" applyBorder="1" applyAlignment="1">
      <alignment horizontal="left"/>
    </xf>
    <xf numFmtId="166" fontId="15" fillId="2" borderId="0" xfId="1" applyNumberFormat="1" applyFont="1" applyFill="1" applyBorder="1" applyAlignment="1">
      <alignment horizontal="right" vertical="top" wrapText="1"/>
    </xf>
    <xf numFmtId="166" fontId="16" fillId="2" borderId="0" xfId="1" applyNumberFormat="1" applyFont="1" applyFill="1" applyBorder="1" applyAlignment="1">
      <alignment horizontal="center" vertical="top" wrapText="1"/>
    </xf>
    <xf numFmtId="166" fontId="16" fillId="2" borderId="0" xfId="1" applyNumberFormat="1" applyFont="1" applyFill="1" applyBorder="1" applyAlignment="1">
      <alignment horizontal="left" vertical="top" wrapText="1"/>
    </xf>
    <xf numFmtId="166" fontId="16" fillId="2" borderId="7" xfId="1" applyNumberFormat="1" applyFont="1" applyFill="1" applyBorder="1" applyAlignment="1">
      <alignment horizontal="center" vertical="top" wrapText="1"/>
    </xf>
    <xf numFmtId="166" fontId="16" fillId="2" borderId="7" xfId="1" applyNumberFormat="1" applyFont="1" applyFill="1" applyBorder="1" applyAlignment="1">
      <alignment horizontal="left" vertical="top" wrapText="1"/>
    </xf>
    <xf numFmtId="166" fontId="16" fillId="2" borderId="7" xfId="1" applyNumberFormat="1" applyFont="1" applyFill="1" applyBorder="1" applyAlignment="1">
      <alignment horizontal="right" vertical="top" wrapText="1"/>
    </xf>
    <xf numFmtId="0" fontId="15" fillId="2" borderId="7" xfId="0" applyFont="1" applyFill="1" applyBorder="1" applyAlignment="1">
      <alignment horizontal="right" wrapText="1"/>
    </xf>
    <xf numFmtId="3" fontId="16" fillId="2" borderId="0" xfId="0" applyNumberFormat="1" applyFont="1" applyFill="1"/>
    <xf numFmtId="0" fontId="16" fillId="2" borderId="0" xfId="0" applyFont="1" applyFill="1" applyAlignment="1">
      <alignment horizontal="center" vertical="center"/>
    </xf>
    <xf numFmtId="166" fontId="16" fillId="2" borderId="0" xfId="1" applyNumberFormat="1" applyFont="1" applyFill="1" applyBorder="1" applyAlignment="1">
      <alignment vertical="top" wrapText="1"/>
    </xf>
    <xf numFmtId="166" fontId="16" fillId="2" borderId="0" xfId="1" applyNumberFormat="1" applyFont="1" applyFill="1" applyBorder="1" applyAlignment="1">
      <alignment horizontal="center" vertical="center" wrapText="1"/>
    </xf>
    <xf numFmtId="3" fontId="16" fillId="2" borderId="0" xfId="0" applyNumberFormat="1" applyFont="1" applyFill="1" applyAlignment="1">
      <alignment vertical="top"/>
    </xf>
    <xf numFmtId="0" fontId="16" fillId="2" borderId="7" xfId="0" applyFont="1" applyFill="1" applyBorder="1" applyAlignment="1">
      <alignment horizontal="left" vertical="top"/>
    </xf>
    <xf numFmtId="164" fontId="16" fillId="2" borderId="7" xfId="1" applyNumberFormat="1" applyFont="1" applyFill="1" applyBorder="1" applyAlignment="1">
      <alignment horizontal="right" vertical="top" wrapText="1"/>
    </xf>
    <xf numFmtId="0" fontId="25" fillId="2" borderId="7" xfId="0" applyFont="1" applyFill="1" applyBorder="1" applyAlignment="1">
      <alignment wrapText="1"/>
    </xf>
    <xf numFmtId="0" fontId="16" fillId="2" borderId="0" xfId="0" applyFont="1" applyFill="1" applyAlignment="1">
      <alignment horizontal="right"/>
    </xf>
    <xf numFmtId="166" fontId="16" fillId="2" borderId="3" xfId="1" applyNumberFormat="1" applyFont="1" applyFill="1" applyBorder="1" applyAlignment="1">
      <alignment horizontal="right" vertical="top" wrapText="1"/>
    </xf>
    <xf numFmtId="166" fontId="27" fillId="2" borderId="0" xfId="1" applyNumberFormat="1" applyFont="1" applyFill="1" applyBorder="1" applyAlignment="1">
      <alignment horizontal="right" vertical="top" wrapText="1"/>
    </xf>
    <xf numFmtId="0" fontId="25" fillId="2" borderId="0" xfId="0" applyFont="1" applyFill="1" applyAlignment="1">
      <alignment horizontal="right"/>
    </xf>
    <xf numFmtId="166" fontId="16" fillId="2" borderId="8" xfId="1" applyNumberFormat="1" applyFont="1" applyFill="1" applyBorder="1" applyAlignment="1">
      <alignment horizontal="right" vertical="top" wrapText="1"/>
    </xf>
    <xf numFmtId="166" fontId="27" fillId="2" borderId="7" xfId="1" applyNumberFormat="1" applyFont="1" applyFill="1" applyBorder="1" applyAlignment="1">
      <alignment horizontal="right" vertical="top" wrapText="1"/>
    </xf>
    <xf numFmtId="3" fontId="5" fillId="2" borderId="5" xfId="1" applyNumberFormat="1" applyFont="1" applyFill="1" applyBorder="1" applyAlignment="1">
      <alignment horizontal="right" vertical="top" wrapText="1"/>
    </xf>
    <xf numFmtId="164" fontId="5" fillId="2" borderId="5" xfId="1" applyNumberFormat="1" applyFont="1" applyFill="1" applyBorder="1" applyAlignment="1">
      <alignment horizontal="right" vertical="top" wrapText="1"/>
    </xf>
    <xf numFmtId="0" fontId="12" fillId="2" borderId="7" xfId="0" applyFont="1" applyFill="1" applyBorder="1" applyAlignment="1">
      <alignment horizontal="left" wrapText="1"/>
    </xf>
    <xf numFmtId="0" fontId="6" fillId="2" borderId="7" xfId="0" applyFont="1" applyFill="1" applyBorder="1"/>
    <xf numFmtId="0" fontId="6" fillId="2" borderId="7" xfId="0" applyFont="1" applyFill="1" applyBorder="1" applyAlignment="1">
      <alignment horizontal="center" vertical="center" wrapText="1"/>
    </xf>
    <xf numFmtId="0" fontId="37" fillId="2" borderId="0" xfId="3" applyFont="1" applyFill="1"/>
    <xf numFmtId="0" fontId="37" fillId="0" borderId="0" xfId="3" applyFont="1" applyFill="1"/>
    <xf numFmtId="0" fontId="37" fillId="2" borderId="0" xfId="3" applyFont="1" applyFill="1" applyAlignment="1">
      <alignment vertical="top"/>
    </xf>
    <xf numFmtId="0" fontId="3" fillId="2" borderId="0" xfId="3" applyFill="1"/>
    <xf numFmtId="0" fontId="15" fillId="2" borderId="6" xfId="0" applyFont="1" applyFill="1" applyBorder="1" applyAlignment="1">
      <alignment horizontal="left" vertical="top"/>
    </xf>
    <xf numFmtId="0" fontId="15" fillId="2" borderId="2" xfId="0" applyFont="1" applyFill="1" applyBorder="1" applyAlignment="1">
      <alignment horizontal="center" wrapText="1"/>
    </xf>
    <xf numFmtId="0" fontId="15" fillId="2" borderId="2" xfId="0" applyFont="1" applyFill="1" applyBorder="1" applyAlignment="1">
      <alignment horizontal="center"/>
    </xf>
    <xf numFmtId="166" fontId="16" fillId="2" borderId="0" xfId="1" applyNumberFormat="1" applyFont="1" applyFill="1" applyAlignment="1">
      <alignment horizontal="right" wrapText="1"/>
    </xf>
    <xf numFmtId="3" fontId="5" fillId="2" borderId="0" xfId="1" applyNumberFormat="1" applyFont="1" applyFill="1" applyBorder="1" applyAlignment="1">
      <alignment horizontal="right" vertical="center" wrapText="1"/>
    </xf>
    <xf numFmtId="9" fontId="16" fillId="2" borderId="5" xfId="2" applyFont="1" applyFill="1" applyBorder="1" applyAlignment="1">
      <alignment vertical="center"/>
    </xf>
    <xf numFmtId="9" fontId="16" fillId="2" borderId="0" xfId="2" applyFont="1" applyFill="1" applyAlignment="1">
      <alignment vertical="top"/>
    </xf>
    <xf numFmtId="3" fontId="5" fillId="2" borderId="0" xfId="1" applyNumberFormat="1" applyFont="1" applyFill="1" applyAlignment="1">
      <alignment horizontal="right" vertical="top" wrapText="1"/>
    </xf>
    <xf numFmtId="165" fontId="5" fillId="2" borderId="0" xfId="0" applyNumberFormat="1" applyFont="1" applyFill="1" applyAlignment="1">
      <alignment horizontal="left" vertical="top" wrapText="1"/>
    </xf>
    <xf numFmtId="167" fontId="5" fillId="2" borderId="3" xfId="2" applyNumberFormat="1" applyFont="1" applyFill="1" applyBorder="1" applyAlignment="1">
      <alignment horizontal="right" vertical="top" wrapText="1"/>
    </xf>
    <xf numFmtId="167" fontId="5" fillId="2" borderId="0" xfId="2" applyNumberFormat="1" applyFont="1" applyFill="1" applyBorder="1" applyAlignment="1">
      <alignment horizontal="right" vertical="top"/>
    </xf>
    <xf numFmtId="167" fontId="5" fillId="2" borderId="0" xfId="2" applyNumberFormat="1" applyFont="1" applyFill="1"/>
    <xf numFmtId="167" fontId="5" fillId="2" borderId="0" xfId="2" applyNumberFormat="1" applyFont="1" applyFill="1" applyAlignment="1">
      <alignment horizontal="right" vertical="center" wrapText="1"/>
    </xf>
    <xf numFmtId="167" fontId="5" fillId="2" borderId="0" xfId="2" applyNumberFormat="1" applyFont="1" applyFill="1" applyAlignment="1">
      <alignment horizontal="right" vertical="top" wrapText="1"/>
    </xf>
    <xf numFmtId="167" fontId="0" fillId="2" borderId="0" xfId="2" applyNumberFormat="1" applyFont="1" applyFill="1" applyAlignment="1">
      <alignment vertical="center"/>
    </xf>
    <xf numFmtId="167" fontId="0" fillId="2" borderId="0" xfId="2" applyNumberFormat="1" applyFont="1" applyFill="1"/>
    <xf numFmtId="167" fontId="27" fillId="2" borderId="0" xfId="2" applyNumberFormat="1" applyFont="1" applyFill="1" applyBorder="1" applyAlignment="1">
      <alignment horizontal="right" vertical="top" wrapText="1"/>
    </xf>
    <xf numFmtId="167" fontId="27" fillId="2" borderId="7" xfId="2" applyNumberFormat="1" applyFont="1" applyFill="1" applyBorder="1" applyAlignment="1">
      <alignment horizontal="right" vertical="top" wrapText="1"/>
    </xf>
    <xf numFmtId="167" fontId="27" fillId="2" borderId="5" xfId="2" applyNumberFormat="1" applyFont="1" applyFill="1" applyBorder="1" applyAlignment="1">
      <alignment horizontal="right" vertical="top" wrapText="1"/>
    </xf>
    <xf numFmtId="3" fontId="23" fillId="3" borderId="0" xfId="0" applyNumberFormat="1" applyFont="1" applyFill="1" applyBorder="1" applyAlignment="1">
      <alignment wrapText="1"/>
    </xf>
    <xf numFmtId="3" fontId="5" fillId="2" borderId="4" xfId="1" applyNumberFormat="1" applyFont="1" applyFill="1" applyBorder="1" applyAlignment="1">
      <alignment horizontal="right" vertical="center" wrapText="1"/>
    </xf>
    <xf numFmtId="0" fontId="15" fillId="2" borderId="3" xfId="0" applyFont="1" applyFill="1" applyBorder="1" applyAlignment="1">
      <alignment horizontal="left" vertical="top"/>
    </xf>
    <xf numFmtId="167" fontId="16" fillId="2" borderId="5" xfId="2" applyNumberFormat="1" applyFont="1" applyFill="1" applyBorder="1"/>
    <xf numFmtId="167" fontId="16" fillId="2" borderId="0" xfId="2" applyNumberFormat="1" applyFont="1" applyFill="1"/>
    <xf numFmtId="0" fontId="0" fillId="2" borderId="0" xfId="0" applyFont="1" applyFill="1"/>
    <xf numFmtId="166" fontId="0" fillId="2" borderId="0" xfId="1" applyNumberFormat="1" applyFont="1" applyFill="1" applyAlignment="1">
      <alignment horizontal="left" vertical="top" wrapText="1"/>
    </xf>
    <xf numFmtId="166" fontId="0" fillId="2" borderId="0" xfId="1" applyNumberFormat="1" applyFont="1" applyFill="1" applyAlignment="1">
      <alignment horizontal="right" vertical="top" wrapText="1"/>
    </xf>
    <xf numFmtId="0" fontId="0" fillId="2" borderId="0" xfId="0" applyFill="1" applyAlignment="1">
      <alignment horizontal="right" vertical="top"/>
    </xf>
    <xf numFmtId="1" fontId="0" fillId="2" borderId="0" xfId="0" applyNumberFormat="1" applyFont="1" applyFill="1" applyAlignment="1">
      <alignment horizontal="right" vertical="top"/>
    </xf>
    <xf numFmtId="166" fontId="1" fillId="2" borderId="0" xfId="1" applyNumberFormat="1" applyFont="1" applyFill="1" applyAlignment="1">
      <alignment horizontal="right" vertical="top" wrapText="1"/>
    </xf>
    <xf numFmtId="0" fontId="0" fillId="0" borderId="0" xfId="0" applyFont="1"/>
    <xf numFmtId="0" fontId="0" fillId="2" borderId="0" xfId="0" applyFill="1" applyBorder="1"/>
    <xf numFmtId="0" fontId="23" fillId="3" borderId="0" xfId="0" applyFont="1" applyFill="1" applyBorder="1" applyAlignment="1">
      <alignment vertical="center" wrapText="1"/>
    </xf>
    <xf numFmtId="3" fontId="23" fillId="3" borderId="4" xfId="0" applyNumberFormat="1" applyFont="1" applyFill="1" applyBorder="1" applyAlignment="1">
      <alignment vertical="center" wrapText="1"/>
    </xf>
    <xf numFmtId="0" fontId="10" fillId="2" borderId="7" xfId="0" applyFont="1" applyFill="1" applyBorder="1" applyAlignment="1">
      <alignment horizontal="center" wrapText="1"/>
    </xf>
    <xf numFmtId="0" fontId="0" fillId="2" borderId="0" xfId="0"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right" vertical="top"/>
    </xf>
    <xf numFmtId="0" fontId="5" fillId="2" borderId="7" xfId="0" applyFont="1" applyFill="1" applyBorder="1" applyAlignment="1">
      <alignment horizontal="left" vertical="top" wrapText="1"/>
    </xf>
    <xf numFmtId="0" fontId="5" fillId="2" borderId="0" xfId="0" applyFont="1" applyFill="1" applyAlignment="1">
      <alignment horizontal="left" wrapText="1"/>
    </xf>
    <xf numFmtId="0" fontId="4" fillId="2" borderId="0" xfId="0" applyFont="1" applyFill="1" applyAlignment="1"/>
    <xf numFmtId="0" fontId="0" fillId="2" borderId="0" xfId="0" applyFill="1" applyAlignment="1"/>
    <xf numFmtId="167" fontId="16" fillId="2" borderId="0" xfId="2" applyNumberFormat="1" applyFont="1" applyFill="1" applyAlignment="1">
      <alignment vertical="top"/>
    </xf>
    <xf numFmtId="0" fontId="12" fillId="2" borderId="7" xfId="0" applyFont="1" applyFill="1" applyBorder="1" applyAlignment="1">
      <alignment horizontal="right" vertical="top" wrapText="1"/>
    </xf>
    <xf numFmtId="9" fontId="5" fillId="2" borderId="0" xfId="2" applyFont="1" applyFill="1" applyBorder="1" applyAlignment="1">
      <alignment horizontal="right" vertical="center" wrapText="1"/>
    </xf>
    <xf numFmtId="9" fontId="5" fillId="2" borderId="0" xfId="2" applyFont="1" applyFill="1" applyBorder="1" applyAlignment="1">
      <alignment horizontal="right" vertical="top" wrapText="1"/>
    </xf>
    <xf numFmtId="0" fontId="0" fillId="2" borderId="5" xfId="0" applyFont="1" applyFill="1" applyBorder="1"/>
    <xf numFmtId="0" fontId="5" fillId="2" borderId="5" xfId="0" applyFont="1" applyFill="1" applyBorder="1" applyAlignment="1">
      <alignment horizontal="right"/>
    </xf>
    <xf numFmtId="3" fontId="5" fillId="2" borderId="0" xfId="0" applyNumberFormat="1" applyFont="1" applyFill="1" applyBorder="1"/>
    <xf numFmtId="3" fontId="5" fillId="2" borderId="0" xfId="0" applyNumberFormat="1" applyFont="1" applyFill="1"/>
    <xf numFmtId="0" fontId="5" fillId="2" borderId="0" xfId="1" applyNumberFormat="1" applyFont="1" applyFill="1" applyBorder="1" applyAlignment="1">
      <alignment horizontal="right" vertical="top" wrapText="1"/>
    </xf>
    <xf numFmtId="3" fontId="5" fillId="2" borderId="5" xfId="0" applyNumberFormat="1" applyFont="1" applyFill="1" applyBorder="1" applyAlignment="1"/>
    <xf numFmtId="0" fontId="23" fillId="3" borderId="5" xfId="0" applyFont="1" applyFill="1" applyBorder="1" applyAlignment="1"/>
    <xf numFmtId="3" fontId="5" fillId="2" borderId="0" xfId="0" applyNumberFormat="1" applyFont="1" applyFill="1" applyAlignment="1"/>
    <xf numFmtId="0" fontId="23" fillId="3" borderId="0" xfId="0" applyFont="1" applyFill="1" applyAlignment="1"/>
    <xf numFmtId="0" fontId="23" fillId="3" borderId="7" xfId="0" applyFont="1" applyFill="1" applyBorder="1" applyAlignment="1"/>
    <xf numFmtId="167" fontId="5" fillId="2" borderId="0" xfId="2" applyNumberFormat="1" applyFont="1" applyFill="1" applyAlignment="1"/>
    <xf numFmtId="9" fontId="5" fillId="2" borderId="0" xfId="2" applyNumberFormat="1" applyFont="1" applyFill="1" applyAlignment="1">
      <alignment horizontal="right" vertical="center" wrapText="1"/>
    </xf>
    <xf numFmtId="0" fontId="6" fillId="2" borderId="2" xfId="0" applyNumberFormat="1" applyFont="1" applyFill="1" applyBorder="1" applyAlignment="1">
      <alignment horizontal="right" vertical="top" wrapText="1"/>
    </xf>
    <xf numFmtId="167" fontId="16" fillId="2" borderId="0" xfId="2" applyNumberFormat="1" applyFont="1" applyFill="1" applyBorder="1" applyAlignment="1">
      <alignment horizontal="right" vertical="top" wrapText="1"/>
    </xf>
    <xf numFmtId="167" fontId="16" fillId="2" borderId="7" xfId="2" applyNumberFormat="1" applyFont="1" applyFill="1" applyBorder="1" applyAlignment="1">
      <alignment horizontal="right" vertical="top" wrapText="1"/>
    </xf>
    <xf numFmtId="166" fontId="16" fillId="2" borderId="0" xfId="1" applyNumberFormat="1" applyFont="1" applyFill="1" applyBorder="1" applyAlignment="1">
      <alignment wrapText="1"/>
    </xf>
    <xf numFmtId="3" fontId="16" fillId="2" borderId="0" xfId="0" applyNumberFormat="1" applyFont="1" applyFill="1" applyAlignment="1"/>
    <xf numFmtId="0" fontId="25" fillId="2" borderId="0" xfId="0" applyFont="1" applyFill="1" applyAlignment="1"/>
    <xf numFmtId="0" fontId="0" fillId="2" borderId="0" xfId="0" applyFill="1" applyAlignment="1">
      <alignment horizontal="left"/>
    </xf>
    <xf numFmtId="0" fontId="3" fillId="2" borderId="0" xfId="3" applyFill="1" applyAlignment="1">
      <alignment horizontal="left" vertical="top"/>
    </xf>
    <xf numFmtId="166" fontId="6" fillId="2" borderId="0" xfId="1" applyNumberFormat="1" applyFont="1" applyFill="1" applyBorder="1" applyAlignment="1">
      <alignment horizontal="left" vertical="center" wrapText="1"/>
    </xf>
    <xf numFmtId="0" fontId="7" fillId="2" borderId="0" xfId="0" applyFont="1" applyFill="1" applyAlignment="1">
      <alignment horizontal="left" vertical="top"/>
    </xf>
    <xf numFmtId="0" fontId="16" fillId="2" borderId="7" xfId="0" applyFont="1" applyFill="1" applyBorder="1" applyAlignment="1">
      <alignment horizontal="left" vertical="top" wrapText="1"/>
    </xf>
    <xf numFmtId="164" fontId="5" fillId="2" borderId="7" xfId="1" applyNumberFormat="1" applyFont="1" applyFill="1" applyBorder="1" applyAlignment="1">
      <alignment horizontal="right" vertical="top" wrapText="1"/>
    </xf>
    <xf numFmtId="167" fontId="0" fillId="2" borderId="7" xfId="2" applyNumberFormat="1" applyFont="1" applyFill="1" applyBorder="1"/>
    <xf numFmtId="167" fontId="0" fillId="2" borderId="7" xfId="2" applyNumberFormat="1" applyFont="1" applyFill="1" applyBorder="1" applyAlignment="1">
      <alignment vertical="center"/>
    </xf>
    <xf numFmtId="0" fontId="6" fillId="2" borderId="0" xfId="0" applyFont="1" applyFill="1" applyBorder="1" applyAlignment="1">
      <alignment horizontal="left" wrapText="1"/>
    </xf>
    <xf numFmtId="0" fontId="6" fillId="2" borderId="0" xfId="0" applyFont="1" applyFill="1" applyBorder="1" applyAlignment="1">
      <alignment horizontal="right" vertical="center" wrapText="1"/>
    </xf>
    <xf numFmtId="0" fontId="5" fillId="2" borderId="5" xfId="0" applyFont="1" applyFill="1" applyBorder="1" applyAlignment="1">
      <alignment horizontal="left" vertical="center" wrapText="1"/>
    </xf>
    <xf numFmtId="164" fontId="5" fillId="2" borderId="5" xfId="1" applyNumberFormat="1" applyFont="1" applyFill="1" applyBorder="1" applyAlignment="1">
      <alignment horizontal="right" vertical="center" wrapText="1"/>
    </xf>
    <xf numFmtId="166" fontId="5" fillId="2" borderId="5" xfId="1" applyNumberFormat="1" applyFont="1" applyFill="1" applyBorder="1" applyAlignment="1">
      <alignment horizontal="right" vertical="center" wrapText="1"/>
    </xf>
    <xf numFmtId="167" fontId="0" fillId="2" borderId="5" xfId="2" applyNumberFormat="1" applyFont="1" applyFill="1" applyBorder="1" applyAlignment="1">
      <alignment vertical="center"/>
    </xf>
    <xf numFmtId="0" fontId="0" fillId="2" borderId="5" xfId="0" applyFill="1" applyBorder="1" applyAlignment="1">
      <alignment vertical="center"/>
    </xf>
    <xf numFmtId="0" fontId="12" fillId="2" borderId="7" xfId="0" applyFont="1" applyFill="1" applyBorder="1" applyAlignment="1">
      <alignment horizontal="left"/>
    </xf>
    <xf numFmtId="0" fontId="0" fillId="2" borderId="0" xfId="0" applyFill="1" applyAlignment="1">
      <alignment horizontal="left" vertical="top"/>
    </xf>
    <xf numFmtId="0" fontId="10" fillId="2" borderId="0" xfId="0" applyFont="1" applyFill="1" applyBorder="1"/>
    <xf numFmtId="0" fontId="0" fillId="2" borderId="0" xfId="0" applyFill="1" applyBorder="1" applyAlignment="1">
      <alignment horizontal="left"/>
    </xf>
    <xf numFmtId="166" fontId="5" fillId="2" borderId="7" xfId="1" applyNumberFormat="1" applyFont="1" applyFill="1" applyBorder="1" applyAlignment="1">
      <alignment horizontal="center" vertical="top" wrapText="1"/>
    </xf>
    <xf numFmtId="166" fontId="5" fillId="2" borderId="7" xfId="1" applyNumberFormat="1" applyFont="1" applyFill="1" applyBorder="1" applyAlignment="1">
      <alignment horizontal="left" vertical="top" wrapText="1"/>
    </xf>
    <xf numFmtId="0" fontId="0" fillId="2" borderId="7" xfId="0" applyFill="1" applyBorder="1" applyAlignment="1">
      <alignment vertical="top"/>
    </xf>
    <xf numFmtId="0" fontId="5" fillId="2" borderId="0" xfId="0" applyFont="1" applyFill="1" applyBorder="1"/>
    <xf numFmtId="0" fontId="4" fillId="2" borderId="0" xfId="0" applyFont="1" applyFill="1" applyBorder="1" applyAlignment="1">
      <alignment horizontal="right"/>
    </xf>
    <xf numFmtId="0" fontId="4" fillId="2" borderId="0" xfId="0" applyFont="1" applyFill="1" applyBorder="1" applyAlignment="1">
      <alignment horizontal="left" vertical="top"/>
    </xf>
    <xf numFmtId="0" fontId="4" fillId="2" borderId="0" xfId="0" applyFont="1" applyFill="1" applyBorder="1" applyAlignment="1">
      <alignment vertical="top"/>
    </xf>
    <xf numFmtId="0" fontId="26" fillId="2" borderId="0" xfId="3" applyFont="1" applyFill="1" applyBorder="1" applyAlignment="1">
      <alignment horizontal="right" vertical="top"/>
    </xf>
    <xf numFmtId="0" fontId="3" fillId="2" borderId="0" xfId="3" applyFill="1" applyBorder="1" applyAlignment="1">
      <alignment horizontal="right" vertical="top"/>
    </xf>
    <xf numFmtId="0" fontId="5" fillId="2" borderId="5" xfId="0" applyFont="1" applyFill="1" applyBorder="1" applyAlignment="1">
      <alignment horizontal="center"/>
    </xf>
    <xf numFmtId="0" fontId="5" fillId="2" borderId="5" xfId="0" applyFont="1" applyFill="1" applyBorder="1" applyAlignment="1"/>
    <xf numFmtId="3" fontId="16" fillId="2" borderId="5" xfId="0" applyNumberFormat="1" applyFont="1" applyFill="1" applyBorder="1"/>
    <xf numFmtId="3" fontId="16" fillId="2" borderId="5" xfId="0" applyNumberFormat="1" applyFont="1" applyFill="1" applyBorder="1" applyAlignment="1">
      <alignment vertical="top"/>
    </xf>
    <xf numFmtId="0" fontId="16" fillId="2" borderId="0" xfId="0" applyFont="1" applyFill="1" applyAlignment="1">
      <alignment vertical="top"/>
    </xf>
    <xf numFmtId="0" fontId="16" fillId="2" borderId="7" xfId="0" applyFont="1" applyFill="1" applyBorder="1" applyAlignment="1">
      <alignment horizontal="center" vertical="top"/>
    </xf>
    <xf numFmtId="167" fontId="25" fillId="2" borderId="0" xfId="2" applyNumberFormat="1" applyFont="1" applyFill="1" applyAlignment="1">
      <alignment vertical="top"/>
    </xf>
    <xf numFmtId="167" fontId="5" fillId="2" borderId="0" xfId="2" applyNumberFormat="1" applyFont="1" applyFill="1" applyBorder="1" applyAlignment="1">
      <alignment horizontal="right" vertical="center"/>
    </xf>
    <xf numFmtId="3" fontId="0" fillId="2" borderId="0" xfId="0" applyNumberFormat="1" applyFill="1" applyAlignment="1">
      <alignment vertical="center"/>
    </xf>
    <xf numFmtId="166" fontId="38" fillId="0" borderId="0" xfId="1" applyNumberFormat="1" applyFont="1" applyFill="1" applyAlignment="1">
      <alignment horizontal="left" vertical="top" wrapText="1"/>
    </xf>
    <xf numFmtId="166" fontId="4" fillId="0" borderId="0" xfId="1" applyNumberFormat="1" applyFont="1" applyFill="1" applyBorder="1" applyAlignment="1">
      <alignment horizontal="left" vertical="top" wrapText="1"/>
    </xf>
    <xf numFmtId="0" fontId="5" fillId="2" borderId="0" xfId="4" applyFont="1" applyFill="1" applyAlignment="1">
      <alignment horizontal="left" vertical="center"/>
    </xf>
    <xf numFmtId="164" fontId="5" fillId="2" borderId="0" xfId="1" applyNumberFormat="1" applyFont="1" applyFill="1" applyAlignment="1">
      <alignment horizontal="right" vertical="center" wrapText="1"/>
    </xf>
    <xf numFmtId="167" fontId="5" fillId="2" borderId="0" xfId="1" applyNumberFormat="1" applyFont="1" applyFill="1" applyAlignment="1">
      <alignment horizontal="right" vertical="center"/>
    </xf>
    <xf numFmtId="166" fontId="27" fillId="0" borderId="0" xfId="1" applyNumberFormat="1"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Fill="1"/>
    <xf numFmtId="0" fontId="39" fillId="0" borderId="0" xfId="0" applyFont="1"/>
    <xf numFmtId="3" fontId="16" fillId="2" borderId="0" xfId="0" applyNumberFormat="1" applyFont="1" applyFill="1" applyAlignment="1">
      <alignment horizontal="right"/>
    </xf>
    <xf numFmtId="0" fontId="12" fillId="2" borderId="0" xfId="0" applyFont="1" applyFill="1" applyBorder="1" applyAlignment="1">
      <alignment horizontal="right"/>
    </xf>
    <xf numFmtId="0" fontId="2" fillId="2" borderId="0" xfId="0" applyFont="1" applyFill="1" applyBorder="1"/>
    <xf numFmtId="0" fontId="5" fillId="2" borderId="0" xfId="0" applyFont="1" applyFill="1" applyBorder="1" applyAlignment="1">
      <alignment horizontal="left" vertical="top"/>
    </xf>
    <xf numFmtId="0" fontId="7" fillId="2" borderId="0" xfId="0" applyFont="1" applyFill="1" applyBorder="1" applyAlignment="1">
      <alignment vertical="top"/>
    </xf>
    <xf numFmtId="0" fontId="0" fillId="2" borderId="7" xfId="0" applyFill="1" applyBorder="1" applyAlignment="1"/>
    <xf numFmtId="0" fontId="40" fillId="2" borderId="0" xfId="0" applyFont="1" applyFill="1"/>
    <xf numFmtId="0" fontId="40" fillId="2" borderId="0" xfId="0" applyFont="1" applyFill="1" applyAlignment="1">
      <alignment vertical="top"/>
    </xf>
    <xf numFmtId="164" fontId="5" fillId="0" borderId="0" xfId="1" applyNumberFormat="1" applyFont="1" applyFill="1" applyBorder="1" applyAlignment="1">
      <alignment horizontal="right" wrapText="1"/>
    </xf>
    <xf numFmtId="164" fontId="5" fillId="0" borderId="0" xfId="1" applyNumberFormat="1" applyFont="1" applyFill="1" applyBorder="1" applyAlignment="1">
      <alignment horizontal="right" vertical="top" wrapText="1"/>
    </xf>
    <xf numFmtId="166" fontId="5" fillId="0" borderId="7" xfId="1" applyNumberFormat="1" applyFont="1" applyFill="1" applyBorder="1" applyAlignment="1">
      <alignment horizontal="right" vertical="top" wrapText="1"/>
    </xf>
  </cellXfs>
  <cellStyles count="11">
    <cellStyle name="Comma" xfId="1" builtinId="3"/>
    <cellStyle name="Comma 2" xfId="10" xr:uid="{84DDB35F-3A5A-41D6-BF1E-E14F614F8279}"/>
    <cellStyle name="Hyperlink" xfId="3" builtinId="8"/>
    <cellStyle name="Normal" xfId="0" builtinId="0"/>
    <cellStyle name="Normal 2" xfId="6" xr:uid="{025FA2B0-328A-4748-9EBD-29E3DB0173F8}"/>
    <cellStyle name="Normal 2 2" xfId="9" xr:uid="{F0CD49FD-6324-46AE-A27C-4CD0CB48A290}"/>
    <cellStyle name="Normal 3" xfId="4" xr:uid="{42C99656-8688-4C09-89A9-5E4097D24E0E}"/>
    <cellStyle name="Normal 3 2" xfId="8" xr:uid="{9E3ADB3B-8F95-490D-A229-BD37C6120C4E}"/>
    <cellStyle name="Normal 5" xfId="5" xr:uid="{2AA180C8-AF5F-42D7-88D6-1BF7B9862633}"/>
    <cellStyle name="Percent" xfId="2" builtinId="5"/>
    <cellStyle name="Percent 2 2" xfId="7" xr:uid="{F38C49AE-11E3-4757-A7BB-36B720089418}"/>
  </cellStyles>
  <dxfs count="320">
    <dxf>
      <font>
        <strike val="0"/>
        <outline val="0"/>
        <shadow val="0"/>
        <color auto="1"/>
        <name val="Arial"/>
        <family val="2"/>
        <scheme val="none"/>
      </font>
      <fill>
        <patternFill patternType="solid">
          <fgColor indexed="64"/>
          <bgColor theme="0"/>
        </patternFill>
      </fill>
    </dxf>
    <dxf>
      <font>
        <strike val="0"/>
        <outline val="0"/>
        <shadow val="0"/>
        <color auto="1"/>
        <name val="Arial"/>
        <family val="2"/>
        <scheme val="none"/>
      </font>
      <fill>
        <patternFill patternType="solid">
          <fgColor indexed="64"/>
          <bgColor theme="0"/>
        </patternFill>
      </fill>
    </dxf>
    <dxf>
      <font>
        <b val="0"/>
        <i val="0"/>
        <strike val="0"/>
        <condense val="0"/>
        <extend val="0"/>
        <outline val="0"/>
        <shadow val="0"/>
        <u val="none"/>
        <vertAlign val="baseline"/>
        <sz val="11"/>
        <color auto="1"/>
        <name val="Arial"/>
        <family val="2"/>
        <scheme val="none"/>
      </font>
      <fill>
        <patternFill patternType="solid">
          <fgColor indexed="64"/>
          <bgColor theme="0"/>
        </patternFill>
      </fill>
    </dxf>
    <dxf>
      <font>
        <b val="0"/>
        <i val="0"/>
        <strike val="0"/>
        <condense val="0"/>
        <extend val="0"/>
        <outline val="0"/>
        <shadow val="0"/>
        <u val="none"/>
        <vertAlign val="baseline"/>
        <sz val="11"/>
        <color auto="1"/>
        <name val="Arial"/>
        <family val="2"/>
        <scheme val="none"/>
      </font>
      <fill>
        <patternFill patternType="solid">
          <fgColor indexed="64"/>
          <bgColor theme="0"/>
        </patternFill>
      </fill>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strike val="0"/>
        <outline val="0"/>
        <shadow val="0"/>
        <color auto="1"/>
        <name val="Arial"/>
        <family val="2"/>
        <scheme val="none"/>
      </font>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border outline="0">
        <bottom style="thin">
          <color indexed="64"/>
        </bottom>
      </border>
    </dxf>
    <dxf>
      <alignment vertical="bottom" textRotation="0" wrapText="0" indent="0" justifyLastLine="0" shrinkToFit="0" readingOrder="0"/>
    </dxf>
    <dxf>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border outline="0">
        <bottom style="thin">
          <color indexed="64"/>
        </bottom>
      </border>
    </dxf>
    <dxf>
      <alignmen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font>
        <strike val="0"/>
        <outline val="0"/>
        <shadow val="0"/>
        <color auto="1"/>
        <name val="Arial"/>
        <family val="2"/>
        <scheme val="none"/>
      </font>
    </dxf>
    <dxf>
      <border outline="0">
        <bottom style="medium">
          <color indexed="64"/>
        </bottom>
      </border>
    </dxf>
    <dxf>
      <font>
        <strike val="0"/>
        <outline val="0"/>
        <shadow val="0"/>
        <color auto="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strike val="0"/>
        <outline val="0"/>
        <shadow val="0"/>
        <color auto="1"/>
        <name val="Arial"/>
        <family val="2"/>
        <scheme val="none"/>
      </font>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strike val="0"/>
        <outline val="0"/>
        <shadow val="0"/>
        <color auto="1"/>
        <name val="Arial"/>
        <family val="2"/>
        <scheme val="none"/>
      </font>
    </dxf>
    <dxf>
      <border outline="0">
        <bottom style="thin">
          <color indexed="64"/>
        </bottom>
      </border>
    </dxf>
    <dxf>
      <font>
        <strike val="0"/>
        <outline val="0"/>
        <shadow val="0"/>
        <color auto="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font>
        <strike val="0"/>
        <outline val="0"/>
        <shadow val="0"/>
        <vertAlign val="baseline"/>
        <color auto="1"/>
        <name val="Arial"/>
        <family val="2"/>
        <scheme val="none"/>
      </font>
    </dxf>
    <dxf>
      <border>
        <bottom style="thin">
          <color indexed="64"/>
        </bottom>
      </border>
    </dxf>
    <dxf>
      <font>
        <strike val="0"/>
        <outline val="0"/>
        <shadow val="0"/>
        <vertAlign val="baseline"/>
        <color auto="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0" indent="0" justifyLastLine="0" shrinkToFit="0" readingOrder="0"/>
    </dxf>
    <dxf>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center"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border outline="0">
        <bottom style="thin">
          <color indexed="64"/>
        </bottom>
      </border>
    </dxf>
    <dxf>
      <border outline="0">
        <bottom style="medium">
          <color indexed="64"/>
        </bottom>
      </border>
    </dxf>
    <dxf>
      <alignmen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7" formatCode="0.0%"/>
      <fill>
        <patternFill patternType="solid">
          <fgColor indexed="64"/>
          <bgColor theme="0"/>
        </patternFill>
      </fill>
      <alignment horizontal="right" vertical="top" textRotation="0" wrapText="1" indent="0" justifyLastLine="0" shrinkToFit="0" readingOrder="0"/>
    </dxf>
    <dxf>
      <font>
        <b val="0"/>
        <i/>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border diagonalUp="0" diagonalDown="0" outline="0">
        <left style="thick">
          <color theme="0"/>
        </left>
        <right/>
        <top/>
        <bottom/>
      </border>
    </dxf>
    <dxf>
      <font>
        <strike val="0"/>
        <outline val="0"/>
        <shadow val="0"/>
        <color auto="1"/>
        <name val="Arial"/>
        <family val="2"/>
        <scheme val="none"/>
      </font>
    </dxf>
    <dxf>
      <border outline="0">
        <bottom style="medium">
          <color indexed="64"/>
        </bottom>
      </border>
    </dxf>
    <dxf>
      <font>
        <strike val="0"/>
        <outline val="0"/>
        <shadow val="0"/>
        <color auto="1"/>
        <name val="Arial"/>
        <family val="2"/>
        <scheme val="none"/>
      </font>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0" indent="0" justifyLastLine="0" shrinkToFit="0" readingOrder="0"/>
    </dxf>
    <dxf>
      <border outline="0">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font>
        <strike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center" vertical="center" textRotation="0" wrapText="1" indent="0" justifyLastLine="0" shrinkToFit="0" readingOrder="0"/>
    </dxf>
    <dxf>
      <border outline="0">
        <top style="thin">
          <color indexed="64"/>
        </top>
        <bottom style="thin">
          <color indexed="64"/>
        </bottom>
      </border>
    </dxf>
    <dxf>
      <border>
        <bottom style="thin">
          <color indexed="64"/>
        </bottom>
      </border>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center" vertical="top" textRotation="0" wrapText="1" indent="0" justifyLastLine="0" shrinkToFit="0" readingOrder="0"/>
    </dxf>
    <dxf>
      <border outline="0">
        <bottom style="medium">
          <color indexed="64"/>
        </bottom>
      </border>
    </dxf>
    <dxf>
      <border>
        <bottom style="thin">
          <color indexed="64"/>
        </bottom>
      </border>
    </dxf>
    <dxf>
      <numFmt numFmtId="167" formatCode="0.0%"/>
      <fill>
        <patternFill patternType="solid">
          <fgColor indexed="64"/>
          <bgColor theme="0"/>
        </patternFill>
      </fill>
    </dxf>
    <dxf>
      <numFmt numFmtId="167" formatCode="0.0%"/>
      <fill>
        <patternFill patternType="solid">
          <fgColor indexed="64"/>
          <bgColor theme="0"/>
        </patternFill>
      </fill>
    </dxf>
    <dxf>
      <numFmt numFmtId="167" formatCode="0.0%"/>
      <fill>
        <patternFill patternType="solid">
          <fgColor indexed="64"/>
          <bgColor theme="0"/>
        </patternFill>
      </fill>
    </dxf>
    <dxf>
      <numFmt numFmtId="167" formatCode="0.0%"/>
      <fill>
        <patternFill patternType="solid">
          <fgColor indexed="64"/>
          <bgColor theme="0"/>
        </patternFill>
      </fill>
    </dxf>
    <dxf>
      <numFmt numFmtId="167" formatCode="0.0%"/>
      <fill>
        <patternFill patternType="solid">
          <fgColor indexed="64"/>
          <bgColor theme="0"/>
        </patternFill>
      </fill>
    </dxf>
    <dxf>
      <numFmt numFmtId="167" formatCode="0.0%"/>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7"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7"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7"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7"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border diagonalUp="0" diagonalDown="0">
        <left style="thick">
          <color theme="0"/>
        </left>
        <right/>
        <top/>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border diagonalUp="0" diagonalDown="0">
        <left style="thick">
          <color rgb="FFFFFFFF"/>
        </left>
        <right/>
        <top/>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border outline="0">
        <bottom style="thin">
          <color indexed="64"/>
        </bottom>
      </border>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center" textRotation="0" wrapText="1" indent="0" justifyLastLine="0" shrinkToFit="0" readingOrder="0"/>
    </dxf>
    <dxf>
      <fill>
        <patternFill patternType="solid">
          <fgColor rgb="FF000000"/>
          <bgColor theme="0"/>
        </patternFill>
      </fill>
      <alignment horizontal="general" vertical="bottom" textRotation="0" wrapText="0" indent="0" justifyLastLine="0" shrinkToFit="0" readingOrder="0"/>
    </dxf>
    <dxf>
      <fill>
        <patternFill patternType="solid">
          <fgColor rgb="FF000000"/>
          <bgColor theme="0"/>
        </patternFill>
      </fill>
      <alignment horizontal="general" vertical="bottom" textRotation="0" wrapText="0" indent="0" justifyLastLine="0" shrinkToFit="0" readingOrder="0"/>
    </dxf>
    <dxf>
      <fill>
        <patternFill patternType="solid">
          <fgColor rgb="FF000000"/>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border outline="0">
        <bottom style="thin">
          <color indexed="64"/>
        </bottom>
      </border>
    </dxf>
    <dxf>
      <fill>
        <patternFill patternType="solid">
          <fgColor indexed="64"/>
          <bgColor theme="0"/>
        </patternFill>
      </fill>
      <alignment horizontal="general" vertical="top" textRotation="0" wrapText="0"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border outline="0">
        <bottom style="medium">
          <color indexed="64"/>
        </bottom>
      </border>
    </dxf>
    <dxf>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bottom" textRotation="0" wrapText="0" indent="0" justifyLastLine="0" shrinkToFit="0" readingOrder="0"/>
    </dxf>
    <dxf>
      <font>
        <strike val="0"/>
        <outline val="0"/>
        <shadow val="0"/>
        <color auto="1"/>
        <name val="Arial"/>
        <family val="2"/>
        <scheme val="none"/>
      </font>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bottom" textRotation="0" wrapText="1" indent="0" justifyLastLine="0" shrinkToFit="0" readingOrder="0"/>
    </dxf>
    <dxf>
      <fill>
        <patternFill patternType="solid">
          <fgColor indexed="64"/>
          <bgColor theme="0"/>
        </patternFill>
      </fill>
    </dxf>
    <dxf>
      <border outline="0">
        <bottom style="thin">
          <color indexed="64"/>
        </bottom>
      </border>
    </dxf>
    <dxf>
      <font>
        <b val="0"/>
        <i val="0"/>
        <strike val="0"/>
        <condense val="0"/>
        <extend val="0"/>
        <outline val="0"/>
        <shadow val="0"/>
        <u val="none"/>
        <vertAlign val="baseline"/>
        <sz val="11"/>
        <color theme="1"/>
        <name val="Arial"/>
        <family val="2"/>
        <scheme val="none"/>
      </font>
      <numFmt numFmtId="164" formatCode="_-* #,##0_-;\-* #,##0_-;_-* &quot;-&quot;??_-;_-@_-"/>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border>
        <bottom style="thin">
          <color indexed="64"/>
        </bottom>
      </border>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9"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9"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9"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9"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top" textRotation="0" wrapText="0" indent="0" justifyLastLine="0" shrinkToFit="0" readingOrder="0"/>
    </dxf>
    <dxf>
      <border outline="0">
        <bottom style="medium">
          <color indexed="64"/>
        </bottom>
      </border>
    </dxf>
    <dxf>
      <font>
        <b val="0"/>
        <i/>
        <strike val="0"/>
        <condense val="0"/>
        <extend val="0"/>
        <outline val="0"/>
        <shadow val="0"/>
        <u val="none"/>
        <vertAlign val="baseline"/>
        <sz val="11"/>
        <color theme="1"/>
        <name val="Arial"/>
        <family val="2"/>
        <scheme val="none"/>
      </font>
      <numFmt numFmtId="167" formatCode="0.0%"/>
      <fill>
        <patternFill patternType="solid">
          <fgColor indexed="64"/>
          <bgColor theme="0"/>
        </patternFill>
      </fill>
      <alignment horizontal="general" vertical="top" textRotation="0" wrapText="0" indent="0" justifyLastLine="0" shrinkToFit="0" readingOrder="0"/>
    </dxf>
    <dxf>
      <font>
        <b val="0"/>
        <i/>
        <strike val="0"/>
        <condense val="0"/>
        <extend val="0"/>
        <outline val="0"/>
        <shadow val="0"/>
        <u val="none"/>
        <vertAlign val="baseline"/>
        <sz val="11"/>
        <color theme="1"/>
        <name val="Arial"/>
        <family val="2"/>
        <scheme val="none"/>
      </font>
      <numFmt numFmtId="167" formatCode="0.0%"/>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ill>
        <patternFill patternType="solid">
          <fgColor indexed="64"/>
          <bgColor theme="0"/>
        </patternFill>
      </fill>
      <alignment vertical="top" textRotation="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center" textRotation="0" wrapText="0" indent="0" justifyLastLine="0" shrinkToFit="0" readingOrder="0"/>
    </dxf>
    <dxf>
      <border outline="0">
        <bottom style="medium">
          <color indexed="64"/>
        </bottom>
      </border>
    </dxf>
    <dxf>
      <border outline="0">
        <bottom style="medium">
          <color indexed="64"/>
        </bottom>
      </border>
    </dxf>
    <dxf>
      <font>
        <b/>
        <i val="0"/>
        <strike val="0"/>
        <condense val="0"/>
        <extend val="0"/>
        <outline val="0"/>
        <shadow val="0"/>
        <u val="none"/>
        <vertAlign val="baseline"/>
        <sz val="11"/>
        <color rgb="FF000000"/>
        <name val="Arial"/>
        <family val="2"/>
        <scheme val="none"/>
      </font>
      <fill>
        <patternFill patternType="solid">
          <fgColor indexed="64"/>
          <bgColor theme="0"/>
        </patternFill>
      </fill>
      <alignment horizontal="right" vertical="bottom" textRotation="0" wrapText="1" indent="0" justifyLastLine="0" shrinkToFit="0" readingOrder="0"/>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border diagonalUp="0" diagonalDown="0" outline="0">
        <left style="thick">
          <color theme="0"/>
        </left>
        <right/>
        <top/>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diagonalUp="0" diagonalDown="0">
        <left/>
        <right/>
        <top/>
        <bottom style="thin">
          <color indexed="64"/>
        </bottom>
      </border>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rgb="FF000000"/>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rgb="FF000000"/>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4"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4"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4"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1"/>
        <color auto="1"/>
        <name val="Arial"/>
        <family val="2"/>
        <scheme val="none"/>
      </font>
      <numFmt numFmtId="167" formatCode="0.0%"/>
      <fill>
        <patternFill patternType="solid">
          <fgColor indexed="64"/>
          <bgColor theme="0"/>
        </patternFill>
      </fill>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dxf>
    <dxf>
      <font>
        <b val="0"/>
        <i val="0"/>
        <strike val="0"/>
        <condense val="0"/>
        <extend val="0"/>
        <outline val="0"/>
        <shadow val="0"/>
        <u/>
        <vertAlign val="baseline"/>
        <sz val="11"/>
        <color theme="10"/>
        <name val="Arial"/>
        <family val="2"/>
        <scheme val="none"/>
      </font>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s>
  <tableStyles count="0" defaultTableStyle="TableStyleMedium2" defaultPivotStyle="PivotStyleLight16"/>
  <colors>
    <mruColors>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123825</xdr:colOff>
      <xdr:row>0</xdr:row>
      <xdr:rowOff>152400</xdr:rowOff>
    </xdr:from>
    <xdr:to>
      <xdr:col>9</xdr:col>
      <xdr:colOff>361950</xdr:colOff>
      <xdr:row>3</xdr:row>
      <xdr:rowOff>257026</xdr:rowOff>
    </xdr:to>
    <xdr:pic>
      <xdr:nvPicPr>
        <xdr:cNvPr id="3" name="Picture 2" descr="Logo Intellectual property office">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15300" y="152400"/>
          <a:ext cx="1762125" cy="99045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606823-A428-425B-A00A-9F88DD47CEAE}" name="Tableofcontents" displayName="Tableofcontents" ref="A5:B55" totalsRowShown="0" headerRowDxfId="319" dataDxfId="318">
  <tableColumns count="2">
    <tableColumn id="1" xr3:uid="{BD698A67-7D08-44B4-93AE-EB6B4A3C1349}" name="Contents:" dataDxfId="317" dataCellStyle="Hyperlink"/>
    <tableColumn id="2" xr3:uid="{A4D827C1-0AE8-4A0E-8595-A21339F37435}" name="Title" dataDxfId="31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0E27D4B-2A55-43AC-B904-783AB39CE264}" name="Table2.4b" displayName="Table2.4b" ref="A3:C5" totalsRowShown="0" tableBorderDxfId="239">
  <tableColumns count="3">
    <tableColumn id="1" xr3:uid="{A80EEC8B-1D8F-43A1-A126-F7B4BEB55690}" name="Request"/>
    <tableColumn id="2" xr3:uid="{CBC951CE-7A3D-4225-8D89-36FEF8CEE9C6}" name="2020"/>
    <tableColumn id="3" xr3:uid="{A4EB38B9-86C7-4D3F-AC96-FC63DF8D861C}" name="2021" dataDxfId="23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4DCF5CE-1356-4C58-9031-2C80EB3F472A}" name="Table2.5" displayName="Table2.5" ref="A3:G22" totalsRowShown="0" headerRowDxfId="237" dataDxfId="235" headerRowBorderDxfId="236" headerRowCellStyle="Normal 3" dataCellStyle="Comma">
  <tableColumns count="7">
    <tableColumn id="1" xr3:uid="{269AA0DA-900F-43D2-B59B-441E9532C5D9}" name="Year of patent lifespan" dataDxfId="234"/>
    <tableColumn id="2" xr3:uid="{4E041861-B97E-4845-9B86-E89D1DC5F903}" name="IPO patents, 2020" dataDxfId="233" dataCellStyle="Comma"/>
    <tableColumn id="3" xr3:uid="{9A307931-06AA-4233-992D-05E656C46A83}" name="EPO patents2 designating UK protection, 2020" dataDxfId="232" dataCellStyle="Comma"/>
    <tableColumn id="4" xr3:uid="{ABFB9014-91C1-42F0-9492-6D4AD16CDAA3}" name="All patents, 2020" dataDxfId="231" dataCellStyle="Comma"/>
    <tableColumn id="6" xr3:uid="{5190C0A2-EAA5-45FF-80E9-BA93297ECD61}" name="IPO patents, 20212" dataDxfId="230" dataCellStyle="Comma"/>
    <tableColumn id="7" xr3:uid="{C66113EB-34A1-48D5-BC42-3C55DF39F250}" name="EPO2 patents designating UK protection, 2021" dataDxfId="229" dataCellStyle="Comma"/>
    <tableColumn id="8" xr3:uid="{BCD6A8E2-37E6-48F8-96B3-011B4DB72972}" name="All patents, 20212" dataDxfId="228" dataCellStyle="Comma"/>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79C17D1-6EF4-4DC6-A157-BEB607B4A10C}" name="Table2.6" displayName="Table2.6" ref="A3:B16" totalsRowShown="0" headerRowDxfId="227" dataDxfId="226">
  <autoFilter ref="A3:B16" xr:uid="{94252DFE-FB66-40FD-AB12-E27C914EA9A8}"/>
  <tableColumns count="2">
    <tableColumn id="1" xr3:uid="{7E703BA9-DF6B-469C-BD59-F6981C1E28A5}" name="Year" dataDxfId="225"/>
    <tableColumn id="2" xr3:uid="{2739C317-67C2-40E0-A0CF-281A3160A559}" name="Green channel requests" dataDxfId="22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3AC5741-9D09-408A-8B3F-6793B9C095BF}" name="Table2.7" displayName="Table2.7" ref="A3:G8" totalsRowShown="0" headerRowDxfId="223" dataDxfId="222">
  <tableColumns count="7">
    <tableColumn id="1" xr3:uid="{624C53FA-2A4C-4D18-AA98-F85F110B6263}" name="Status" dataDxfId="221"/>
    <tableColumn id="2" xr3:uid="{BFD8179A-FF0D-40F8-AE4A-B513E0BEF94D}" name="Medicinal products, 2020" dataDxfId="220"/>
    <tableColumn id="3" xr3:uid="{B6F1BF40-B54B-4DEF-8446-266D9E64F095}" name="Plant protection products, 2020" dataDxfId="219"/>
    <tableColumn id="4" xr3:uid="{91071734-2754-4E47-9D2D-E40CDEA31768}" name="Total, 2020" dataDxfId="218"/>
    <tableColumn id="6" xr3:uid="{C84700E2-1A2F-4FDF-A5FA-5B9B22F1D46B}" name="Medicinal products, 20212" dataDxfId="217"/>
    <tableColumn id="7" xr3:uid="{FB70F4C7-5A67-42B0-9BE9-191385FD308F}" name="Plant protection products, 20212" dataDxfId="216"/>
    <tableColumn id="8" xr3:uid="{D1706D51-02B8-4135-B8CD-7DD62F1419EA}" name="Total, 20212" dataDxfId="215">
      <calculatedColumnFormula>SUM(Table2.7[[#This Row],[Medicinal products, 20212]:[Plant protection products, 20212]])</calculatedColumnFormula>
    </tableColum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D20D72D-538A-4CF5-9962-24420FBF45E8}" name="Table2.8" displayName="Table2.8" ref="A3:F25" totalsRowShown="0" headerRowDxfId="214" dataDxfId="213" tableBorderDxfId="212">
  <tableColumns count="6">
    <tableColumn id="1" xr3:uid="{833B7DA8-067B-41DB-A2E5-1AA48DE776F9}" name="Year" dataDxfId="211"/>
    <tableColumn id="2" xr3:uid="{876ED695-52FD-42B5-9DAF-234F0134BA1B}" name="Total" dataDxfId="210"/>
    <tableColumn id="4" xr3:uid="{6A282B73-7F86-4C71-9064-6E81F5975611}" name="UK origin" dataDxfId="209"/>
    <tableColumn id="5" xr3:uid="{4B84410F-3AAF-4DA6-A354-6F194B07A007}" name="Non-UK origin" dataDxfId="208"/>
    <tableColumn id="7" xr3:uid="{82A54FF6-EF37-43F3-9DAD-754D0D750525}" name="Private Inventors applicants" dataDxfId="207"/>
    <tableColumn id="8" xr3:uid="{1E747358-9912-4F55-A03F-FB241720EC1F}" name="Defence Industry applicants" dataDxfId="20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86428B4-7D54-45E1-A6C9-357520CA17FD}" name="Table2.8b" displayName="Table2.8b" ref="A3:B25" totalsRowShown="0" headerRowDxfId="205" headerRowBorderDxfId="204">
  <autoFilter ref="A3:B25" xr:uid="{61157B3E-A812-403E-B25C-D278C602BF64}"/>
  <tableColumns count="2">
    <tableColumn id="1" xr3:uid="{EFBFF356-250A-4BAA-985E-48C1679BADBE}" name="Year" dataDxfId="203"/>
    <tableColumn id="2" xr3:uid="{5E35B029-6294-4485-8964-CD93938771ED}" name="Applications Declassified" dataDxfId="20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EE767F8-F026-4396-ACBC-16B75D027408}" name="Table2.8c" displayName="Table2.8c" ref="A3:B25" totalsRowShown="0" headerRowDxfId="201" headerRowBorderDxfId="200">
  <tableColumns count="2">
    <tableColumn id="1" xr3:uid="{D4C1EBDE-C177-41B7-B81E-6CA2C308AEEC}" name="Filing Year" dataDxfId="199"/>
    <tableColumn id="2" xr3:uid="{093E1A62-0E19-4E74-B7C9-6E90814F368B}" name="Applications In force" dataDxfId="198"/>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73472D9-9C61-478F-9E40-530275036363}" name="Table2.9" displayName="Table2.9" ref="A3:G11" totalsRowShown="0" headerRowDxfId="197" dataDxfId="195" headerRowBorderDxfId="196" tableBorderDxfId="194" headerRowCellStyle="Normal 3" dataCellStyle="Comma">
  <tableColumns count="7">
    <tableColumn id="1" xr3:uid="{0D8026BE-B3AA-4DC6-8522-347F734BE047}" name="Extention length" dataDxfId="193"/>
    <tableColumn id="2" xr3:uid="{685BDE85-BB53-4013-8091-18C1952B6148}" name="IPO patents, 2020" dataDxfId="192" dataCellStyle="Comma"/>
    <tableColumn id="3" xr3:uid="{010CD0A6-3615-41AC-BCEA-9F1CA7386055}" name="EPO patents designating UK protection, 2020" dataDxfId="191" dataCellStyle="Comma"/>
    <tableColumn id="4" xr3:uid="{AF12DDAF-CA3D-4D67-97E7-291FAB67CA1B}" name="All patents, 2020" dataDxfId="190" dataCellStyle="Comma"/>
    <tableColumn id="6" xr3:uid="{6BEC6278-D54C-419D-952C-0147B4BACC3F}" name="IPO patents, 20212" dataDxfId="189" dataCellStyle="Comma"/>
    <tableColumn id="7" xr3:uid="{3B4980F6-E54D-49AB-8491-AA647173A5DB}" name="EPO patents designating UK protection, 20212" dataDxfId="188" dataCellStyle="Comma"/>
    <tableColumn id="8" xr3:uid="{4FA81141-821D-4842-8DAE-776A821BA612}" name="All patents, 20212" dataDxfId="187" dataCellStyle="Comma"/>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9EF8CB4-6952-4116-8409-2DD9813DE3D7}" name="Table2.10" displayName="Table2.10" ref="A3:B10" totalsRowShown="0" headerRowDxfId="186" headerRowBorderDxfId="185" tableBorderDxfId="184">
  <tableColumns count="2">
    <tableColumn id="1" xr3:uid="{3EFC4EBA-A40A-404A-8AA9-D79D1F64BC12}" name="Year" dataDxfId="183"/>
    <tableColumn id="2" xr3:uid="{30D61886-16C4-4D82-A7B8-72374F14022B}" name="Licences of right" dataDxfId="182" dataCellStyle="Comma"/>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E77B76C-513A-4D47-84B7-813B2E09FB40}" name="Table2.11" displayName="Table2.11" ref="A3:G10" totalsRowShown="0" headerRowDxfId="181" dataDxfId="180" tableBorderDxfId="179">
  <tableColumns count="7">
    <tableColumn id="1" xr3:uid="{385D6C9C-1053-453D-95F1-876881A00435}" name="Application Type" dataDxfId="178"/>
    <tableColumn id="2" xr3:uid="{8959B144-9979-4FE5-ADB8-B6C3754AAB79}" name="Filed, 2020" dataDxfId="177"/>
    <tableColumn id="3" xr3:uid="{09F95CE3-00C9-4332-906B-A3CB795F583C}" name="Withdrawn, 2020" dataDxfId="176"/>
    <tableColumn id="4" xr3:uid="{DE8393C8-829B-4AD2-A4F3-63ED821EF65A}" name="Decided, 2020" dataDxfId="175"/>
    <tableColumn id="6" xr3:uid="{05C34FFF-6BED-47D4-B66F-90FD64BF66F5}" name="Filed, 2021" dataDxfId="174"/>
    <tableColumn id="7" xr3:uid="{E3E85EC5-3F57-42C6-85A5-74870F956C55}" name="Withdrawn, 20212" dataDxfId="173"/>
    <tableColumn id="8" xr3:uid="{1E507CFD-401B-4B0F-879F-4EE115E4F38D}" name="Decided, 20212" dataDxfId="17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39AE5F-60F2-473D-836F-A3FBDD6FE311}" name="Table1" displayName="Table1" ref="A4:L11" totalsRowShown="0" headerRowDxfId="315" dataDxfId="313" headerRowBorderDxfId="314" dataCellStyle="Comma">
  <tableColumns count="12">
    <tableColumn id="1" xr3:uid="{F3E58E82-89F7-4099-A342-3B73033995AB}" name="Intellectual Property Right" dataDxfId="312"/>
    <tableColumn id="4" xr3:uid="{C7C7EF60-657E-4154-AE63-714FDE7EB9D5}" name="2012" dataDxfId="311" dataCellStyle="Comma"/>
    <tableColumn id="5" xr3:uid="{FA07CF44-CCAC-41C4-ABD2-2153B0061C2D}" name="2013" dataDxfId="310" dataCellStyle="Comma"/>
    <tableColumn id="6" xr3:uid="{92553C8C-38BB-4023-BF8C-A65D8570F1E1}" name="2014" dataDxfId="309" dataCellStyle="Comma"/>
    <tableColumn id="7" xr3:uid="{1DD6F67C-F305-49DA-98F7-9828D28BCE8B}" name="2015" dataDxfId="308" dataCellStyle="Comma"/>
    <tableColumn id="8" xr3:uid="{A4CDC637-E417-431F-9992-14CDDA4E09D9}" name="2016" dataDxfId="307" dataCellStyle="Comma"/>
    <tableColumn id="9" xr3:uid="{1B929F40-0E6A-412D-9628-4D32F59A27AB}" name="2017" dataDxfId="306" dataCellStyle="Comma"/>
    <tableColumn id="10" xr3:uid="{140CE3B5-487D-40DA-920B-727090C584B5}" name="2018" dataDxfId="305" dataCellStyle="Comma"/>
    <tableColumn id="11" xr3:uid="{781767F7-B002-494B-B8CB-C858ACEF53D2}" name="2019" dataDxfId="304" dataCellStyle="Comma"/>
    <tableColumn id="12" xr3:uid="{9DDC2F5D-D750-489F-912C-FDEED99A0AD0}" name="2020" dataDxfId="303" dataCellStyle="Comma"/>
    <tableColumn id="2" xr3:uid="{0E87D38B-2BD9-4477-9C40-6CA9BE5A8B8B}" name="2021" dataDxfId="302" dataCellStyle="Comma"/>
    <tableColumn id="13" xr3:uid="{E9402316-978A-4A26-9A1F-4644BB30C33D}" name="Change 2020 to 2021 (%)" dataDxfId="301" dataCellStyle="Percent">
      <calculatedColumnFormula>(Table1[[#This Row],[2021]]-Table1[[#This Row],[2020]])/Table1[[#This Row],[2020]]</calculatedColumnFormula>
    </tableColumn>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D9D2A28-1530-4269-BAA6-A78A028CDCD5}" name="Table22" displayName="Table22" ref="A3:M19" totalsRowShown="0" headerRowDxfId="171" dataDxfId="169" headerRowBorderDxfId="170" tableBorderDxfId="168">
  <autoFilter ref="A3:M19" xr:uid="{CD9D2A28-1530-4269-BAA6-A78A028CDCD5}"/>
  <tableColumns count="13">
    <tableColumn id="1" xr3:uid="{7274A0A1-DF89-4E0C-8758-F0AF4FF42E7D}" name="Region" dataDxfId="167"/>
    <tableColumn id="2" xr3:uid="{4FCB89B0-230B-45CC-B2E2-4D48B2CA25E5}" name="Applications filed 2020" dataDxfId="166" dataCellStyle="Comma"/>
    <tableColumn id="3" xr3:uid="{A30017E1-3B76-4580-9379-56EDA3D7AC16}" name="Total classes in application, 2020" dataDxfId="165" dataCellStyle="Comma"/>
    <tableColumn id="4" xr3:uid="{0170E2EE-2045-4E86-92B7-724B4295F03B}" name="Trade Marks registered, 2020" dataDxfId="164" dataCellStyle="Comma"/>
    <tableColumn id="5" xr3:uid="{115CE39C-17C7-4B7D-BECA-0C3FDC90F7E7}" name="Total classes registered, 2020" dataDxfId="163" dataCellStyle="Comma"/>
    <tableColumn id="6" xr3:uid="{68951C1A-FBAC-4A15-BE84-AA3E19C5660B}" name="Applications filed, 2021" dataDxfId="162" dataCellStyle="Comma"/>
    <tableColumn id="7" xr3:uid="{72F991FC-5A71-44CC-ACF6-F1AAF233733B}" name="Total classes in application, 2021" dataDxfId="161" dataCellStyle="Comma"/>
    <tableColumn id="8" xr3:uid="{7E1764EB-61B0-4E88-8EC1-999021588F44}" name="Trade Marks registered, 2021" dataDxfId="160" dataCellStyle="Comma"/>
    <tableColumn id="9" xr3:uid="{1044F058-3529-491E-BA38-DA35BB95038F}" name="Total classes registered, 2021" dataDxfId="159" dataCellStyle="Comma"/>
    <tableColumn id="10" xr3:uid="{DDDA5B9C-8CAF-4303-9FAB-610CE72D8FD7}" name="Applications filed, % change 2020 to 2021" dataDxfId="158">
      <calculatedColumnFormula>(Table22[[#This Row],[Applications filed, 2021]]-Table22[[#This Row],[Applications filed 2020]])/Table22[[#This Row],[Applications filed 2020]]</calculatedColumnFormula>
    </tableColumn>
    <tableColumn id="11" xr3:uid="{775032FD-9BB3-417D-80AA-0EF192A422A9}" name="Total classes in application, % change 2020 to 2021" dataDxfId="157"/>
    <tableColumn id="12" xr3:uid="{AC47797E-D0FD-42C5-B40D-F0343D6569FF}" name="Trade Marks registered, % change 2020 to 2021" dataDxfId="156"/>
    <tableColumn id="13" xr3:uid="{D3C4BD6D-D069-4BA7-BB54-ABB41E4A3837}" name="Total classes registered,% change 2020 to 2021" dataDxfId="155"/>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DDFFECB-39D1-4930-9552-DF58C7C8FA7A}" name="Table3.1b" displayName="Table3.1b" ref="A3:M167" totalsRowShown="0" headerRowDxfId="154" dataDxfId="152" headerRowBorderDxfId="153" tableBorderDxfId="151" dataCellStyle="Percent">
  <autoFilter ref="A3:M167" xr:uid="{3DDFFECB-39D1-4930-9552-DF58C7C8FA7A}"/>
  <sortState xmlns:xlrd2="http://schemas.microsoft.com/office/spreadsheetml/2017/richdata2" ref="A4:M167">
    <sortCondition ref="A3:A167"/>
  </sortState>
  <tableColumns count="13">
    <tableColumn id="1" xr3:uid="{54CF8F7D-058A-4B61-90FB-592463D96423}" name="Country" dataDxfId="150"/>
    <tableColumn id="2" xr3:uid="{E97996D2-AB22-4635-BAA9-64B3697B411D}" name="Applications filed, 2020" dataDxfId="149"/>
    <tableColumn id="3" xr3:uid="{307B0289-9709-4988-808A-067E3D66643E}" name="Total classes in application, 2020" dataDxfId="148"/>
    <tableColumn id="4" xr3:uid="{F624B892-F503-410E-A571-FADFDE8E9429}" name="Trade Marks registered, 2020" dataDxfId="147"/>
    <tableColumn id="5" xr3:uid="{A258F29C-BAEB-4D1E-B0CD-6EF2A49E7613}" name="Total classes registered, 2020" dataDxfId="146"/>
    <tableColumn id="7" xr3:uid="{2E73E1E2-921E-44E0-90F1-581B24962679}" name="Applications filed, 2021" dataDxfId="145"/>
    <tableColumn id="8" xr3:uid="{C1144085-3812-4287-AC5E-A5FCB62B95D8}" name="Total classes in application, 2021" dataDxfId="144"/>
    <tableColumn id="9" xr3:uid="{463D923D-DAAB-4AB4-9F57-B77ABF20F629}" name="Trade Marks registered, 2021" dataDxfId="143"/>
    <tableColumn id="10" xr3:uid="{F19A3E14-9E5E-42BE-949B-55C68AF1C380}" name="Total classes registered, 2021" dataDxfId="142"/>
    <tableColumn id="12" xr3:uid="{DF33CB5A-6E6E-47D9-94D9-47E6C0F96739}" name="Applications filed, % change 2020 to 2021" dataDxfId="141" dataCellStyle="Percent">
      <calculatedColumnFormula>IF(B4=0,"-",(F4-B4)/B4*100)</calculatedColumnFormula>
    </tableColumn>
    <tableColumn id="13" xr3:uid="{5FF368A4-73F4-4FB0-9607-F16AC599D0E7}" name="Total classes in application,% change 2020 to 2021" dataDxfId="140" dataCellStyle="Percent">
      <calculatedColumnFormula>IF(C4=0,"-",(G4-C4)/C4*100)</calculatedColumnFormula>
    </tableColumn>
    <tableColumn id="14" xr3:uid="{3EEA1410-F008-44E7-9BE6-987F0684473F}" name="Trade Marks registered, % change 2020 to 2021" dataDxfId="139" dataCellStyle="Percent">
      <calculatedColumnFormula>IF(D4=0,"-",(H4-D4)/D4*100)</calculatedColumnFormula>
    </tableColumn>
    <tableColumn id="15" xr3:uid="{BDFB4B6E-A512-4FD1-8BCA-9F8D6826828C}" name="Total classes registered, % change 2020 to 2021" dataDxfId="138" dataCellStyle="Percent">
      <calculatedColumnFormula>IF(E4=0,"-",(I4-E4)/E4*100)</calculatedColumnFormula>
    </tableColumn>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F6EA411A-630B-4339-8778-2CBABDDFC7D7}" name="Table2542" displayName="Table2542" ref="A3:M83" totalsRowShown="0" headerRowDxfId="137" dataDxfId="135" headerRowBorderDxfId="136" tableBorderDxfId="134" dataCellStyle="Percent">
  <sortState xmlns:xlrd2="http://schemas.microsoft.com/office/spreadsheetml/2017/richdata2" ref="A4:M83">
    <sortCondition descending="1" ref="F3:F83"/>
  </sortState>
  <tableColumns count="13">
    <tableColumn id="1" xr3:uid="{DF07E3E2-004E-4D5A-9C94-9CAD19D3328D}" name="National office of origin" dataDxfId="133"/>
    <tableColumn id="2" xr3:uid="{A519D239-212C-43F5-82D0-5532D996B33A}" name="Applications filed, 2020" dataDxfId="132" dataCellStyle="Comma"/>
    <tableColumn id="3" xr3:uid="{AE162658-639C-4CF6-9378-026570932450}" name="Total classes in application, 2020" dataDxfId="131" dataCellStyle="Comma"/>
    <tableColumn id="4" xr3:uid="{2E5DEF7E-9C95-43FD-86BE-2103D246AAFB}" name="Trade Marks protected, 2020" dataDxfId="130" dataCellStyle="Comma"/>
    <tableColumn id="5" xr3:uid="{1F85689D-76A1-4C0D-8735-62F498D303F4}" name="Total classes protected, 2020" dataDxfId="129" dataCellStyle="Comma"/>
    <tableColumn id="6" xr3:uid="{BA9CCA02-9016-41FA-9832-7480BBEE594A}" name="Applications filed, 2021" dataDxfId="128" dataCellStyle="Comma"/>
    <tableColumn id="7" xr3:uid="{425E6FBE-8516-4217-B87F-7C481FAA8F3F}" name="Total classes in application, 2021" dataDxfId="127" dataCellStyle="Comma"/>
    <tableColumn id="8" xr3:uid="{9E055049-B784-46DB-BC2B-9AB0DF2F50EC}" name="Trade Marks protected, 2021" dataDxfId="126" dataCellStyle="Comma"/>
    <tableColumn id="9" xr3:uid="{A838D5B7-080F-4117-9C2B-C395DDA2800D}" name="Total classes protected, 2021" dataDxfId="125" dataCellStyle="Comma"/>
    <tableColumn id="14" xr3:uid="{8CB127A3-CCAC-4C63-983A-FF831099AAB8}" name="Applications filed, % change 2020 to 2021" dataDxfId="124" dataCellStyle="Percent">
      <calculatedColumnFormula>(Table2542[[#This Row],[Applications filed, 2021]]-Table2542[[#This Row],[Applications filed, 2020]])/Table2542[[#This Row],[Applications filed, 2020]]</calculatedColumnFormula>
    </tableColumn>
    <tableColumn id="15" xr3:uid="{5A17D39D-EA74-4E2F-A4B7-F107A1BB1377}" name="Total classes in application, % change 2020 to 2021" dataDxfId="123" dataCellStyle="Percent">
      <calculatedColumnFormula>(Table2542[[#This Row],[Total classes in application, 2021]]-Table2542[[#This Row],[Total classes in application, 2020]])/Table2542[[#This Row],[Total classes in application, 2020]]</calculatedColumnFormula>
    </tableColumn>
    <tableColumn id="16" xr3:uid="{F6425897-D6B0-485A-B7F5-FBA0C57F7FA3}" name="Trade marks protected, % change 2020 to 20212" dataDxfId="122" dataCellStyle="Percent">
      <calculatedColumnFormula>(Table2542[[#This Row],[Trade Marks protected, 2021]]-Table2542[[#This Row],[Trade Marks protected, 2020]])/Table2542[[#This Row],[Trade Marks protected, 2020]]</calculatedColumnFormula>
    </tableColumn>
    <tableColumn id="17" xr3:uid="{D6648D14-52DB-4E07-901E-6281EE4B5C3E}" name="Total classes protected, % change 2020 to 2021" dataDxfId="121" dataCellStyle="Percent">
      <calculatedColumnFormula>(Table2542[[#This Row],[Total classes protected, 2021]]-Table2542[[#This Row],[Total classes protected, 2020]])/Table2542[[#This Row],[Total classes protected, 2020]]</calculatedColumnFormula>
    </tableColumn>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6D581E93-2077-42D3-9BBE-0CD62DEFEEAD}" name="Table3043" displayName="Table3043" ref="A3:S49" totalsRowShown="0" headerRowDxfId="120" dataDxfId="118" headerRowBorderDxfId="119">
  <autoFilter ref="A3:S49" xr:uid="{6D581E93-2077-42D3-9BBE-0CD62DEFEEAD}"/>
  <tableColumns count="19">
    <tableColumn id="1" xr3:uid="{F36010EA-AC4D-4CD0-B8EB-88D19FAAB1B5}" name="Classification2" dataDxfId="117"/>
    <tableColumn id="2" xr3:uid="{0FECAE04-E92A-4BE8-8133-5B05DD49B172}" name="Total Classes Applied For, National UK, 2020" dataDxfId="116" dataCellStyle="Comma"/>
    <tableColumn id="3" xr3:uid="{BBEF2168-A074-42DC-A1C9-EF05F5C0BCAA}" name="Total Classes Published, National UK, 2020" dataDxfId="115" dataCellStyle="Comma"/>
    <tableColumn id="4" xr3:uid="{4D3B4CD7-CC5B-4CF9-B6CE-A2BE60D679C1}" name="Total Classes Registered, National UK, 2020" dataDxfId="114" dataCellStyle="Comma"/>
    <tableColumn id="5" xr3:uid="{1832A225-01C6-418A-8B26-4640D3773C0D}" name="Total Classes Applied For, International Registrations Designating the UK, 2020" dataDxfId="113" dataCellStyle="Comma"/>
    <tableColumn id="6" xr3:uid="{4B390C1B-F5C7-4C11-B062-F7B9C97AA814}" name="Total Classes Published, International Registrations Designating the UK, 2020" dataDxfId="112" dataCellStyle="Comma"/>
    <tableColumn id="7" xr3:uid="{B70F2A4C-DE68-45A7-B647-E54F9D2C9FCA}" name="Total Classes Protected, International Registrations Designating the UK, 2020" dataDxfId="111" dataCellStyle="Comma"/>
    <tableColumn id="8" xr3:uid="{BE4FBD21-6071-441F-8811-73A0B2D327FB}" name="Total Classes Applied For, National UK, 2021" dataDxfId="110" dataCellStyle="Comma"/>
    <tableColumn id="9" xr3:uid="{FC22F6D5-9510-4562-91A1-A70A4493FD7D}" name="Total Classes Published, National UK, 2021" dataDxfId="109" dataCellStyle="Comma"/>
    <tableColumn id="10" xr3:uid="{8464FE4A-AD8B-44F5-896D-7B312CA0EE8B}" name="Total Classes Registered, National UK, 2021" dataDxfId="108" dataCellStyle="Comma"/>
    <tableColumn id="11" xr3:uid="{D99BED6B-0FDC-4201-958B-E03EB0ADBEE8}" name="Total Classes Applied For, International Registrations Designating the UK, 2021" dataDxfId="107" dataCellStyle="Comma"/>
    <tableColumn id="12" xr3:uid="{7FA30B0E-50A1-435B-8342-315A1548977D}" name="Total Classes Published, International Registrations Designating the UK, 2021" dataDxfId="106" dataCellStyle="Comma"/>
    <tableColumn id="13" xr3:uid="{D4C9C79A-2DFC-41F8-8C61-367711F9FC86}" name="Total Classes Protected, International Registrations Designating the UK, 2021" dataDxfId="105" dataCellStyle="Comma"/>
    <tableColumn id="14" xr3:uid="{AC81EAFB-5B32-40D4-93AD-7B866B08885B}" name="Total Classes Applied For, National UK, 2020 to 2021, % change" dataDxfId="104" dataCellStyle="Percent">
      <calculatedColumnFormula>(Table3043[[#This Row],[Total Classes Applied For, National UK, 2021]]-Table3043[[#This Row],[Total Classes Applied For, National UK, 2020]])/Table3043[[#This Row],[Total Classes Applied For, National UK, 2020]]</calculatedColumnFormula>
    </tableColumn>
    <tableColumn id="15" xr3:uid="{2558A3DE-DEE5-4CD7-B45E-97EE758C5B81}" name="Total Classes Published,  National UK, 2020 to 2021, % change" dataDxfId="103" dataCellStyle="Percent">
      <calculatedColumnFormula>(Table3043[[#This Row],[Total Classes Published, National UK, 2021]]-Table3043[[#This Row],[Total Classes Published, National UK, 2020]])/Table3043[[#This Row],[Total Classes Published, National UK, 2020]]</calculatedColumnFormula>
    </tableColumn>
    <tableColumn id="16" xr3:uid="{43F69F7D-D41B-4865-B604-3890C13664F7}" name="Total Classes Registered,  National UK, 2020 to 2021, % change" dataDxfId="102" dataCellStyle="Percent">
      <calculatedColumnFormula>(Table3043[[#This Row],[Total Classes Registered, National UK, 2021]]-Table3043[[#This Row],[Total Classes Registered, National UK, 2020]])/Table3043[[#This Row],[Total Classes Registered, National UK, 2020]]</calculatedColumnFormula>
    </tableColumn>
    <tableColumn id="17" xr3:uid="{318E8606-5079-46A6-B924-B0857082EC9B}" name="Total Classes Applied For, International Registrations Designating the UK, 2020 to 2021, % change" dataDxfId="101" dataCellStyle="Percent">
      <calculatedColumnFormula>(Table3043[[#This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calculatedColumnFormula>
    </tableColumn>
    <tableColumn id="18" xr3:uid="{8A5DCD13-B147-4F64-8E9B-3D873428FE2C}" name="Total Classes Published, International Registrations Designating the UK, 2020 to 2021, % change" dataDxfId="100" dataCellStyle="Percent">
      <calculatedColumnFormula>(Table3043[[#This Row],[Total Classes Published, International Registrations Designating the UK, 2021]]-Table3043[[#This Row],[Total Classes Published, International Registrations Designating the UK, 2020]])/Table3043[[#This Row],[Total Classes Published, International Registrations Designating the UK, 2020]]</calculatedColumnFormula>
    </tableColumn>
    <tableColumn id="19" xr3:uid="{3FB68F0B-841F-48C9-AE41-26EDF189C4C7}" name="Total Classes Protected, International Registrations Designating the UK, 2020 to 2021, % change" dataDxfId="99" dataCellStyle="Percent">
      <calculatedColumnFormula>(Table3043[[#This Row],[Total Classes Protected, International Registrations Designating the UK, 2021]]-Table3043[[#This Row],[Total Classes Protected, International Registrations Designating the UK, 2020]])/Table3043[[#This Row],[Total Classes Protected, International Registrations Designating the UK, 2020]]</calculatedColumnFormula>
    </tableColumn>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B01496C7-6EB7-4BD3-BD4B-15C35A020A12}" name="Table3144" displayName="Table3144" ref="A5:G16" totalsRowShown="0" headerRowBorderDxfId="98" tableBorderDxfId="97">
  <autoFilter ref="A5:G16" xr:uid="{B01496C7-6EB7-4BD3-BD4B-15C35A020A12}"/>
  <tableColumns count="7">
    <tableColumn id="1" xr3:uid="{742704C7-B845-460F-8408-4FFF68CAED5A}" name="Rank" dataDxfId="96" dataCellStyle="Comma"/>
    <tableColumn id="3" xr3:uid="{DBF62B68-22A9-47B5-8AC7-5856656826C2}" name="Applicant2, 2020" dataDxfId="95" dataCellStyle="Comma"/>
    <tableColumn id="4" xr3:uid="{E31851D7-5F00-44D5-ACAA-9204D29AEB2F}" name="Country" dataDxfId="94"/>
    <tableColumn id="5" xr3:uid="{5B62FFFB-B83E-4CDD-AC6A-39762AC912C7}" name="Applications, 2020" dataDxfId="93" dataCellStyle="Comma">
      <calculatedColumnFormula>SUM(D7:D16)</calculatedColumnFormula>
    </tableColumn>
    <tableColumn id="7" xr3:uid="{1421F907-0EC1-46DC-B47E-676BAB100463}" name="Applicant2, 2021" dataDxfId="92" dataCellStyle="Comma"/>
    <tableColumn id="8" xr3:uid="{A50FD20E-3F01-44CC-8F9E-C434E4D0AE2E}" name="Country, 2021" dataDxfId="91"/>
    <tableColumn id="9" xr3:uid="{B45133FD-7A3C-4623-93F5-A45ED50328E9}" name="Applications, 2021" dataDxfId="90" dataCellStyle="Comm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DCD03D63-DDCC-47BA-9443-A1ECC3201F5D}" name="Table3945" displayName="Table3945" ref="A5:D56" totalsRowShown="0" headerRowBorderDxfId="89" tableBorderDxfId="88">
  <autoFilter ref="A5:D56" xr:uid="{DCD03D63-DDCC-47BA-9443-A1ECC3201F5D}"/>
  <tableColumns count="4">
    <tableColumn id="1" xr3:uid="{A143FA80-D772-49F3-8495-73B23F434B45}" name="Rank" dataDxfId="87" dataCellStyle="Comma"/>
    <tableColumn id="2" xr3:uid="{06CCA108-2526-457E-9C06-8DA6CDF1205B}" name="Applicant2" dataDxfId="86"/>
    <tableColumn id="3" xr3:uid="{97CD2FFC-F75E-40CF-92B3-851BADE53714}" name="Country" dataDxfId="85"/>
    <tableColumn id="4" xr3:uid="{852B0E1A-6429-4281-8394-23B8F90B8BE5}" name="Applications" dataDxfId="84"/>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31F7C7BE-464B-4896-ADE4-E458E22AB6BD}" name="Table4046" displayName="Table4046" ref="A3:C7" totalsRowShown="0" headerRowDxfId="83" headerRowBorderDxfId="82" tableBorderDxfId="81">
  <autoFilter ref="A3:C7" xr:uid="{31F7C7BE-464B-4896-ADE4-E458E22AB6BD}"/>
  <tableColumns count="3">
    <tableColumn id="1" xr3:uid="{21CEFEC5-3AB0-4471-AA4A-BFB9F4ABC666}" name="Renewals and Registrations" dataDxfId="80"/>
    <tableColumn id="2" xr3:uid="{C4A21A9C-726B-4292-A72E-AD788B199D86}" name="2020" dataDxfId="79"/>
    <tableColumn id="3" xr3:uid="{194E5484-374A-425D-AD6D-A90400DEAD68}" name="2021" dataDxfId="78"/>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E47390EB-66D4-4A90-8506-69C6135E8251}" name="Table3548" displayName="Table3548" ref="A3:D90" totalsRowShown="0" headerRowDxfId="77" dataDxfId="75" headerRowBorderDxfId="76">
  <autoFilter ref="A3:D90" xr:uid="{E47390EB-66D4-4A90-8506-69C6135E8251}"/>
  <sortState xmlns:xlrd2="http://schemas.microsoft.com/office/spreadsheetml/2017/richdata2" ref="A4:D89">
    <sortCondition ref="A3:A89"/>
  </sortState>
  <tableColumns count="4">
    <tableColumn id="1" xr3:uid="{29639461-E1F8-4B2D-A3DA-9ABB83EEB039}" name="Country" dataDxfId="74" dataCellStyle="Comma"/>
    <tableColumn id="2" xr3:uid="{1B4D7A32-B329-4855-98E6-6BF23E4FE5BC}" name="Applications filed, 2020" dataDxfId="73" dataCellStyle="Comma"/>
    <tableColumn id="3" xr3:uid="{ADBB5B70-F9B3-4F70-9D78-1A7941864D38}" name="Applications filed, 2021" dataDxfId="72" dataCellStyle="Comma"/>
    <tableColumn id="4" xr3:uid="{4B972D42-200D-4D6D-B963-040F5B66894C}" name="Change 2020 to 2021 (%)" dataDxfId="71" dataCellStyle="Percent">
      <calculatedColumnFormula>(Table3548[[#This Row],[Applications filed, 2021]]-Table3548[[#This Row],[Applications filed, 2020]])/Table3548[[#This Row],[Applications filed, 2020]]</calculatedColumnFormula>
    </tableColumn>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229989-1603-47B1-AF87-0C2AB0CF2C05}" name="Table3849" displayName="Table3849" ref="A3:C37" totalsRowShown="0" headerRowDxfId="70" headerRowBorderDxfId="69" tableBorderDxfId="68">
  <autoFilter ref="A3:C37" xr:uid="{00229989-1603-47B1-AF87-0C2AB0CF2C05}"/>
  <tableColumns count="3">
    <tableColumn id="1" xr3:uid="{48E16F67-5DAD-4443-A350-E3486BE5AED2}" name="Locarno Class Number" dataDxfId="67"/>
    <tableColumn id="2" xr3:uid="{5277E9F6-F4D6-4F4F-ADAA-F3B0C948956D}" name="Class" dataDxfId="66" dataCellStyle="Comma"/>
    <tableColumn id="3" xr3:uid="{0C1A2C51-66D2-40B8-80EA-5B057BB6283D}" name="Applications filed" dataDxfId="65"/>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64E9519D-7BB1-47A0-B17B-A74644BBC2D3}" name="Table3751" displayName="Table3751" ref="A5:C56" totalsRowShown="0" headerRowBorderDxfId="64">
  <autoFilter ref="A5:C56" xr:uid="{64E9519D-7BB1-47A0-B17B-A74644BBC2D3}"/>
  <tableColumns count="3">
    <tableColumn id="1" xr3:uid="{E649DD8A-5AD8-4258-B764-67C133B08C0F}" name="Rank in 2021" dataDxfId="63"/>
    <tableColumn id="3" xr3:uid="{2C3606AF-F805-4324-A8C2-E2C9F0BB6C8C}" name="Applicant1" dataDxfId="62"/>
    <tableColumn id="4" xr3:uid="{6126DB3F-5564-4C37-92AE-3A373527A877}" name="Designs registered" dataDxfId="6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D5D9B60-837F-4C46-9407-B2D28339F64C}" name="Table2.1a" displayName="Table2.1a" ref="A3:J17" totalsRowShown="0" headerRowDxfId="300" dataDxfId="298" headerRowBorderDxfId="299" tableBorderDxfId="297">
  <tableColumns count="10">
    <tableColumn id="1" xr3:uid="{5CFAB2A1-E3D2-413F-969A-7F9B6DC64942}" name="Region" dataDxfId="296"/>
    <tableColumn id="2" xr3:uid="{3D2B0A91-6799-4593-ABDF-7CF46498E987}" name="Applications Filed, 2020" dataDxfId="295" dataCellStyle="Comma"/>
    <tableColumn id="3" xr3:uid="{4489883E-D396-4D1D-81B4-1B281F5AAE8E}" name="Applications Published, 2020" dataDxfId="294" dataCellStyle="Comma"/>
    <tableColumn id="4" xr3:uid="{B2AA2661-52DB-4F44-AA96-AC3FB285F3AF}" name="Patents Granted, 2020" dataDxfId="293" dataCellStyle="Comma"/>
    <tableColumn id="5" xr3:uid="{771264D0-4BDA-457C-9C4F-E46D19B30FAC}" name="Applications Filed, 20212" dataDxfId="292" dataCellStyle="Comma"/>
    <tableColumn id="6" xr3:uid="{B7D19B13-155E-4CF6-953F-9015128FAC91}" name="Applications Published, 20212" dataDxfId="291" dataCellStyle="Comma"/>
    <tableColumn id="7" xr3:uid="{E533046B-32FC-4732-B28A-09A409ED3015}" name="Patents Granted, 20212" dataDxfId="290" dataCellStyle="Comma"/>
    <tableColumn id="8" xr3:uid="{3F3BB9CC-9D0F-49C0-8CFF-4FB42E4EDD1C}" name="Applications Filed % change 2020 to 2021" dataDxfId="289" dataCellStyle="Percent">
      <calculatedColumnFormula>(Table2.1a[[#This Row],[Applications Filed, 20212]]-Table2.1a[[#This Row],[Applications Filed, 2020]])/Table2.1a[[#This Row],[Applications Filed, 2020]]</calculatedColumnFormula>
    </tableColumn>
    <tableColumn id="9" xr3:uid="{E6637963-BC04-4CF3-846D-D974AC948A84}" name="Applications Published % change 2020 to 2021" dataDxfId="288" dataCellStyle="Percent">
      <calculatedColumnFormula>(Table2.1a[[#This Row],[Applications Published, 20212]]-Table2.1a[[#This Row],[Applications Published, 2020]])/Table2.1a[[#This Row],[Applications Published, 2020]]</calculatedColumnFormula>
    </tableColumn>
    <tableColumn id="10" xr3:uid="{845EA3F3-4681-4D41-A72B-15858F89891B}" name="Patents Granted % change 2020 to 2021" dataDxfId="287" dataCellStyle="Percent">
      <calculatedColumnFormula>(Table2.1a[[#This Row],[Patents Granted, 20212]]-Table2.1a[[#This Row],[Patents Granted, 2020]])/Table2.1a[[#This Row],[Patents Granted, 2020]]</calculatedColumnFormula>
    </tableColumn>
  </tableColumns>
  <tableStyleInfo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D17AA7F0-96B2-4B5F-972B-0C1EB32953DC}" name="Table3652" displayName="Table3652" ref="A3:C6" totalsRowShown="0" headerRowDxfId="60" dataDxfId="58" headerRowBorderDxfId="59" tableBorderDxfId="57">
  <autoFilter ref="A3:C6" xr:uid="{D17AA7F0-96B2-4B5F-972B-0C1EB32953DC}"/>
  <tableColumns count="3">
    <tableColumn id="1" xr3:uid="{8EEE6128-AF74-41A7-AF5C-3DE289FCBCF6}" name="Origin of application" dataDxfId="56"/>
    <tableColumn id="2" xr3:uid="{A55B0C2B-F582-4463-B1E1-B7177645674D}" name="20202" dataDxfId="55" dataCellStyle="Comma"/>
    <tableColumn id="3" xr3:uid="{3A2E1CD9-77E3-4751-B904-DE8041DBD71D}" name="2021" dataDxfId="54" dataCellStyle="Comma"/>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B2D2CDD2-25B6-4ABC-B119-26924A1ED799}" name="Table3453" displayName="Table3453" ref="A3:C8" totalsRowShown="0" headerRowDxfId="53" dataDxfId="51" headerRowBorderDxfId="52" tableBorderDxfId="50">
  <autoFilter ref="A3:C8" xr:uid="{B2D2CDD2-25B6-4ABC-B119-26924A1ED799}"/>
  <tableColumns count="3">
    <tableColumn id="1" xr3:uid="{86E83546-26BC-4080-8E9E-42B422A602C7}" name="Period" dataDxfId="49"/>
    <tableColumn id="2" xr3:uid="{2A85CC2C-A70A-4E9B-903B-9CB4332E3974}" name="20202" dataDxfId="48" dataCellStyle="Comma"/>
    <tableColumn id="3" xr3:uid="{524DF412-B30F-44A8-A39E-D432EE9D5E22}" name="2021" dataDxfId="47" dataCellStyle="Comma"/>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A319F67-8523-4D88-8406-2524850AD1A4}" name="Table33" displayName="Table33" ref="A3:I6" totalsRowShown="0" headerRowDxfId="46" dataDxfId="44" headerRowBorderDxfId="45" tableBorderDxfId="43" dataCellStyle="Comma">
  <autoFilter ref="A3:I6" xr:uid="{FDA563E9-BA93-4F1E-80C4-72CA124AA148}"/>
  <tableColumns count="9">
    <tableColumn id="1" xr3:uid="{0D15498D-CCFD-4678-A724-26C890CA05DF}" name="Hearing outcome" dataDxfId="42"/>
    <tableColumn id="2" xr3:uid="{79AAE60E-3EEB-418F-BA91-CE4F5976F26B}" name="Applications for Patents, 2020" dataDxfId="41"/>
    <tableColumn id="3" xr3:uid="{196FE2F4-BAA2-456D-AACE-55BB3730E02A}" name="Restorations / reinstatements, 2020" dataDxfId="40" dataCellStyle="Comma"/>
    <tableColumn id="4" xr3:uid="{A2DAFD5F-C549-4152-9282-B360F1CCDA58}" name="Supplementary protection certificates2, 2020" dataDxfId="39" dataCellStyle="Comma"/>
    <tableColumn id="5" xr3:uid="{956A1E03-4BE7-49A1-8499-F3A8A55B2F11}" name="Total, 2020" dataDxfId="38" dataCellStyle="Comma">
      <calculatedColumnFormula>SUM(B4:D4)</calculatedColumnFormula>
    </tableColumn>
    <tableColumn id="7" xr3:uid="{C6D56B8D-5B88-4567-870B-8A1522494BDB}" name="Applications for Patents, 20212" dataDxfId="37" dataCellStyle="Comma"/>
    <tableColumn id="8" xr3:uid="{4D6BBB39-926A-4CFA-9113-48B269118152}" name="Restorations / reinstatements, 20212" dataDxfId="36" dataCellStyle="Comma"/>
    <tableColumn id="9" xr3:uid="{2C7DBE40-1182-4C06-864B-4AEFE5ADAC14}" name="Supplementary protection certificates2, 2021" dataDxfId="35" dataCellStyle="Comma"/>
    <tableColumn id="10" xr3:uid="{86938AE3-9BA1-4035-927C-9E92B23BA5BF}" name="Total, 2021" dataDxfId="34" dataCellStyle="Comma"/>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A79B0A2-B938-435C-A0CB-9F399E293895}" name="Table19" displayName="Table19" ref="A3:C7" totalsRowShown="0" headerRowDxfId="33" dataDxfId="31" headerRowBorderDxfId="32" tableBorderDxfId="30">
  <autoFilter ref="A3:C7" xr:uid="{6F1E0877-2B30-402F-8909-6F6019DFBB4B}"/>
  <tableColumns count="3">
    <tableColumn id="1" xr3:uid="{3D39B9A8-428C-401A-94A6-F66326343F5F}" name="Status" dataDxfId="29"/>
    <tableColumn id="2" xr3:uid="{FFA9AB65-D5CA-4883-BCDE-1273868FCBD9}" name="20202" dataDxfId="28" dataCellStyle="Comma"/>
    <tableColumn id="3" xr3:uid="{66B69462-69E8-4165-B55B-B5E713CE5759}" name="2021" dataDxfId="27" dataCellStyle="Comma"/>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2BDD4BC-234A-45F0-B1A0-5979C0761CC1}" name="Table2954" displayName="Table2954" ref="A3:C9" totalsRowShown="0" headerRowBorderDxfId="26" tableBorderDxfId="25">
  <autoFilter ref="A3:C9" xr:uid="{02BDD4BC-234A-45F0-B1A0-5979C0761CC1}"/>
  <tableColumns count="3">
    <tableColumn id="1" xr3:uid="{095D72CA-577B-4E9C-83DC-501405E18AC7}" name="Status" dataDxfId="24"/>
    <tableColumn id="2" xr3:uid="{9B446B76-BDF7-45CF-A0D3-C4CE3CF4FE36}" name="20202" dataDxfId="23" dataCellStyle="Comma"/>
    <tableColumn id="3" xr3:uid="{927C0CE3-B329-48D9-863D-F792C51ABF6E}" name="2021" dataDxfId="22" dataCellStyle="Comma"/>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2AC4B5CA-E96E-4DEA-AAAD-C2D47FB2295C}" name="Table2855" displayName="Table2855" ref="A3:D31" totalsRowShown="0" headerRowDxfId="21" headerRowBorderDxfId="20" tableBorderDxfId="19">
  <autoFilter ref="A3:D31" xr:uid="{2AC4B5CA-E96E-4DEA-AAAD-C2D47FB2295C}"/>
  <tableColumns count="4">
    <tableColumn id="1" xr3:uid="{A5A73985-BF91-499D-82C5-682D69390E67}" name="Status" dataDxfId="18"/>
    <tableColumn id="2" xr3:uid="{AD489D81-292F-4402-B6B6-E1E9686788E7}" name="20202" dataDxfId="17" dataCellStyle="Comma"/>
    <tableColumn id="3" xr3:uid="{9EBA9E11-3EF2-4638-9567-7ADB6ABA7C9F}" name="2021" dataDxfId="16" dataCellStyle="Comma"/>
    <tableColumn id="4" xr3:uid="{B24AF29E-5271-4D9B-BDBB-C4CC36448B25}" name="2022" dataDxfId="15"/>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E15F833-A90A-43C2-BF52-B57E009C4117}" name="Table2756" displayName="Table2756" ref="A3:C19" totalsRowShown="0" headerRowDxfId="14" headerRowBorderDxfId="13" tableBorderDxfId="12">
  <autoFilter ref="A3:C19" xr:uid="{0E15F833-A90A-43C2-BF52-B57E009C4117}"/>
  <tableColumns count="3">
    <tableColumn id="1" xr3:uid="{D4C65927-96CF-4BA6-8EFD-BEDF1C64BF84}" name="Status" dataDxfId="11"/>
    <tableColumn id="2" xr3:uid="{883B210B-2DA0-4D72-AE89-25F120F60309}" name="20202" dataDxfId="10" dataCellStyle="Comma"/>
    <tableColumn id="3" xr3:uid="{C078816F-E82F-4747-9696-9F6CCFCCCC10}" name="2021" dataDxfId="9" dataCellStyle="Comma"/>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E350D8E1-FF1E-4198-99C7-F4DBAA1993A5}" name="Table2458" displayName="Table2458" ref="A3:E8" totalsRowShown="0" headerRowDxfId="8" dataDxfId="6" headerRowBorderDxfId="7" tableBorderDxfId="5">
  <autoFilter ref="A3:E8" xr:uid="{E350D8E1-FF1E-4198-99C7-F4DBAA1993A5}"/>
  <tableColumns count="5">
    <tableColumn id="1" xr3:uid="{47AD767C-3416-4283-876D-31E6FB0275ED}" name="Status" dataDxfId="4"/>
    <tableColumn id="2" xr3:uid="{41558CE9-056E-490B-9CF4-F66E581D083F}" name="Cancellation by Registered Proprietor, 2020" dataDxfId="3"/>
    <tableColumn id="3" xr3:uid="{F70BFC2E-3B6C-41C8-B16C-2A16AB5F7A05}" name="Invalidations by Third Party, 2020" dataDxfId="2"/>
    <tableColumn id="4" xr3:uid="{5F4F3D5E-6B72-44C7-A580-D2D843508075}" name="Cancellation by Registered Proprietor, 2021" dataDxfId="1"/>
    <tableColumn id="5" xr3:uid="{068D8FB1-DF93-45E2-B707-A8445E1A3245}" name="Invalidations by Third Party, 2021" dataDxfId="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647FFE0-828F-4D42-9495-D0F7DD3EAAB7}" name="Table2.1b" displayName="Table2.1b" ref="A3:J116" totalsRowShown="0" headerRowDxfId="286" dataDxfId="284" headerRowBorderDxfId="285">
  <autoFilter ref="A3:J116" xr:uid="{6D78B51B-B295-4962-BC2F-D1F000DC87F5}"/>
  <tableColumns count="10">
    <tableColumn id="1" xr3:uid="{0E883148-DE02-49DE-B940-C9AF615930CA}" name="Country" dataDxfId="283"/>
    <tableColumn id="2" xr3:uid="{C0ECB230-6981-4044-87A9-066709281824}" name="Applications Filed, 2020" dataDxfId="282" dataCellStyle="Comma"/>
    <tableColumn id="3" xr3:uid="{66046795-B56C-4A61-854B-072A2556A6B5}" name="Applications Published, 2020" dataDxfId="281" dataCellStyle="Comma"/>
    <tableColumn id="4" xr3:uid="{7223414B-D943-42AE-AC2A-B3B87065CC82}" name="Patents Granted, 2020" dataDxfId="280" dataCellStyle="Comma"/>
    <tableColumn id="6" xr3:uid="{FDE773F0-AD56-4660-9AE9-C27989277034}" name="Applications Filed, 20212" dataDxfId="279" dataCellStyle="Comma"/>
    <tableColumn id="7" xr3:uid="{7EB5E7AD-1347-405D-B63D-9D11C8F9A3EA}" name="Applications Published, 20212" dataDxfId="278" dataCellStyle="Comma"/>
    <tableColumn id="8" xr3:uid="{9B6C15C3-427B-4699-8E82-B4D3CF08A09E}" name="Patents Granted, 20212" dataDxfId="277" dataCellStyle="Comma"/>
    <tableColumn id="10" xr3:uid="{EEDC74EF-3ED5-46AF-B730-12898D2C347B}" name="Applications Filed % change 2020 to 2021" dataDxfId="276" dataCellStyle="Percent">
      <calculatedColumnFormula>(Table2.1b[[#This Row],[Applications Filed, 20212]]-Table2.1b[[#This Row],[Applications Filed, 2020]])/Table2.1b[[#This Row],[Applications Filed, 2020]]</calculatedColumnFormula>
    </tableColumn>
    <tableColumn id="11" xr3:uid="{154780C8-B240-424E-8176-DB399B064261}" name="Applications Published % change 2020 to 2021" dataDxfId="275" dataCellStyle="Percent">
      <calculatedColumnFormula>(Table2.1b[[#This Row],[Applications Published, 20212]]-Table2.1b[[#This Row],[Applications Published, 2020]])/Table2.1b[[#This Row],[Applications Published, 2020]]</calculatedColumnFormula>
    </tableColumn>
    <tableColumn id="12" xr3:uid="{31363592-02B4-462D-B9B1-172261897DE6}" name="Patents Granted % change 2020 to 2021" dataDxfId="274" dataCellStyle="Percent">
      <calculatedColumnFormula>(Table2.1b[[#This Row],[Patents Granted, 20212]]-Table2.1b[[#This Row],[Patents Granted, 2020]])/Table2.1b[[#This Row],[Patents Granted, 2020]]</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711384DF-C070-4D69-9EB3-564FE3236A76}" name="Table2.1b33" displayName="Table2.1b33" ref="A3:G6" totalsRowShown="0" headerRowDxfId="273" dataDxfId="271" headerRowBorderDxfId="272" tableBorderDxfId="270">
  <autoFilter ref="A3:G6" xr:uid="{E3F6D9B2-8941-43E8-A17C-61AD8C5B8A62}"/>
  <tableColumns count="7">
    <tableColumn id="1" xr3:uid="{CD391E56-E5D2-4873-B93F-0C75359D23DD}" name="Year" dataDxfId="269"/>
    <tableColumn id="2" xr3:uid="{BB6D6442-9F89-4AF6-A6DB-E4A6E1FEF3C2}" name="Patents - domestic applications" dataDxfId="268" dataCellStyle="Comma"/>
    <tableColumn id="3" xr3:uid="{CA01976C-48F2-4E03-8625-24A153E9213B}" name="Patents -  PCT applications" dataDxfId="267" dataCellStyle="Comma"/>
    <tableColumn id="4" xr3:uid="{A81C75F7-DB1E-44D1-918B-3AD9AC598DB4}" name="Patents - total applications" dataDxfId="266" dataCellStyle="Comma"/>
    <tableColumn id="5" xr3:uid="{134CD590-04CF-4D9F-B8AE-5CA5CAA71D1E}" name="Patents - domestic grants" dataDxfId="265"/>
    <tableColumn id="6" xr3:uid="{10C33EA5-0CED-4C05-8AE2-5F91D43ABB1E}" name="Patents - PCT grants" dataDxfId="264"/>
    <tableColumn id="7" xr3:uid="{A62CA493-9FA3-4CA7-A2E4-99D44E1028FC}" name="Patents - total grants by IPO of the UK " dataDxfId="26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3B104C-1B83-4E4E-B73A-3E0DBC594139}" name="Table2.2" displayName="Table2.2" ref="A3:H27" totalsRowShown="0" headerRowDxfId="262" headerRowBorderDxfId="261" tableBorderDxfId="260">
  <tableColumns count="8">
    <tableColumn id="1" xr3:uid="{BB206E85-D79D-4DC5-BFFD-5F6848DDF62D}" name="IPC code" dataDxfId="259"/>
    <tableColumn id="2" xr3:uid="{4F1FA83B-9E41-4B6B-B35C-75876FC4C168}" name="IPC Classification" dataDxfId="258"/>
    <tableColumn id="3" xr3:uid="{E63A51E7-B534-46AB-BD18-F0448103217F}" name="Applications Published, 2020" dataDxfId="257" dataCellStyle="Comma"/>
    <tableColumn id="4" xr3:uid="{74EAF9E9-5C3F-466A-80A8-B56244F9C280}" name="Patents Granted, 2020" dataDxfId="256" dataCellStyle="Comma"/>
    <tableColumn id="6" xr3:uid="{67E543E6-0A59-40D7-A30E-DC7A3881A20E}" name="Applications Published, 20212" dataDxfId="255"/>
    <tableColumn id="7" xr3:uid="{948C0D27-4768-4535-A9DD-A529DC326AB1}" name="Patents Granted, 20212" dataDxfId="254" dataCellStyle="Comma"/>
    <tableColumn id="9" xr3:uid="{880906A4-7405-47F5-B55F-A9145CFE6D3E}" name="Applications Published, % change 2020 to 2021" dataDxfId="253" dataCellStyle="Percent">
      <calculatedColumnFormula>(Table2.2[[#This Row],[Applications Published, 20212]]-Table2.2[[#This Row],[Applications Published, 2020]])/Table2.2[[#This Row],[Applications Published, 2020]]</calculatedColumnFormula>
    </tableColumn>
    <tableColumn id="10" xr3:uid="{BF7DC1F3-58AA-4E9D-B17F-9E2102575177}" name="Patents Granted, % change 2020 to 2021" dataDxfId="252" dataCellStyle="Percent">
      <calculatedColumnFormula>(Table2.2[[#This Row],[Patents Granted, 20212]]-Table2.2[[#This Row],[Patents Granted, 2020]])/Table2.2[[#This Row],[Patents Granted, 2020]]</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A37BB67-A172-4BCD-B9AE-ECCBB9A3C939}" name="Table2.3a" displayName="Table2.3a" ref="A5:C56" totalsRowShown="0" headerRowBorderDxfId="251">
  <autoFilter ref="A5:C56" xr:uid="{8856D2FA-C69C-45ED-BF5C-62D1AA7C04A6}"/>
  <tableColumns count="3">
    <tableColumn id="1" xr3:uid="{2ABBEA2E-F6A7-405F-BFF4-BA5824C76314}" name="Rank" dataDxfId="250"/>
    <tableColumn id="2" xr3:uid="{5CAF494F-4F07-4F18-ACE0-AEEBE6E9E0F5}" name="Applicant1" dataDxfId="249" dataCellStyle="Comma"/>
    <tableColumn id="3" xr3:uid="{ACB78E31-0F46-4505-8473-99939FFC2DD7}" name="Patent applications" dataDxfId="248"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3477342-1FAA-4A16-A09D-F85EC4CDC34C}" name="Table2.3b" displayName="Table2.3b" ref="A5:C56" totalsRowShown="0">
  <autoFilter ref="A5:C56" xr:uid="{35B8DC41-4592-43BD-82A7-0E5435C5EBBC}"/>
  <tableColumns count="3">
    <tableColumn id="1" xr3:uid="{7D562803-CC92-4630-B618-8E28BCEDA8DD}" name="Rank" dataDxfId="247"/>
    <tableColumn id="2" xr3:uid="{F0224F77-905C-4324-8E71-F6A642B2A198}" name="Applicant1" dataDxfId="246" dataCellStyle="Comma"/>
    <tableColumn id="3" xr3:uid="{DFB6E23E-E1D8-42D7-A01C-59A76878F99E}" name="Patents granted" dataDxfId="245"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2FEBADF-1897-4AB1-8842-C2D97BD23825}" name="Table2.4a" displayName="Table2.4a" ref="A3:C6" totalsRowShown="0" headerRowBorderDxfId="244" tableBorderDxfId="243">
  <tableColumns count="3">
    <tableColumn id="1" xr3:uid="{60BD7BDE-DBD0-44A1-B3B1-88571126FC78}" name="Priority Claim" dataDxfId="242"/>
    <tableColumn id="2" xr3:uid="{881FC1AA-0B1F-4062-9750-F91F25B6E93B}" name="2020" dataDxfId="241" dataCellStyle="Comma"/>
    <tableColumn id="3" xr3:uid="{9B5F86B3-0052-4F7A-A0E4-3A86F1BB1662}" name="2021" dataDxfId="24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5" dT="2022-06-30T10:56:56.34" personId="{00000000-0000-0000-0000-000000000000}" id="{613F7006-9468-47B3-8CCC-2A39558E7E49}">
    <text>[Mention was removed] [Mention was removed] this doesn't match total in table 1</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trade-mark-guide" TargetMode="External"/><Relationship Id="rId1" Type="http://schemas.openxmlformats.org/officeDocument/2006/relationships/hyperlink" Target="https://www.gov.uk/government/publications/the-patent-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7.bin"/><Relationship Id="rId1" Type="http://schemas.openxmlformats.org/officeDocument/2006/relationships/hyperlink" Target="http://www.wipo.int/classifications/ipc/en/"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L57"/>
  <sheetViews>
    <sheetView tabSelected="1" workbookViewId="0"/>
  </sheetViews>
  <sheetFormatPr defaultColWidth="8.88671875" defaultRowHeight="15" x14ac:dyDescent="0.4"/>
  <cols>
    <col min="1" max="1" width="10.88671875" style="5" customWidth="1"/>
    <col min="2" max="4" width="9.21875" style="5" customWidth="1"/>
    <col min="5" max="16384" width="8.88671875" style="5"/>
  </cols>
  <sheetData>
    <row r="1" spans="1:12" x14ac:dyDescent="0.4">
      <c r="A1" s="1" t="s">
        <v>1001</v>
      </c>
      <c r="B1" s="2"/>
      <c r="C1" s="2"/>
      <c r="D1" s="2"/>
      <c r="E1" s="2"/>
      <c r="F1" s="2"/>
      <c r="H1" s="2"/>
      <c r="I1" s="2"/>
      <c r="J1" s="2"/>
      <c r="K1" s="2"/>
    </row>
    <row r="2" spans="1:12" ht="39.75" customHeight="1" x14ac:dyDescent="0.4">
      <c r="A2" s="20" t="s">
        <v>0</v>
      </c>
      <c r="B2" s="21"/>
      <c r="C2" s="21"/>
      <c r="D2" s="21"/>
      <c r="E2" s="21"/>
      <c r="F2" s="21"/>
      <c r="H2" s="21"/>
      <c r="I2" s="21"/>
      <c r="J2" s="21"/>
      <c r="K2" s="21"/>
    </row>
    <row r="3" spans="1:12" x14ac:dyDescent="0.4">
      <c r="A3" s="77" t="s">
        <v>1</v>
      </c>
      <c r="B3" s="21"/>
      <c r="C3" s="21"/>
      <c r="D3" s="21"/>
      <c r="E3" s="21"/>
      <c r="F3" s="21"/>
      <c r="G3" s="22"/>
      <c r="H3" s="21"/>
      <c r="I3" s="21"/>
      <c r="J3" s="21"/>
      <c r="K3" s="21"/>
    </row>
    <row r="4" spans="1:12" ht="30.75" customHeight="1" x14ac:dyDescent="0.4">
      <c r="A4" s="78" t="s">
        <v>2</v>
      </c>
      <c r="B4" s="19"/>
      <c r="C4" s="3"/>
      <c r="D4" s="3"/>
      <c r="E4" s="3"/>
      <c r="F4" s="3"/>
      <c r="H4" s="3"/>
      <c r="I4" s="3"/>
      <c r="J4" s="3"/>
      <c r="K4" s="3"/>
      <c r="L4" s="3"/>
    </row>
    <row r="5" spans="1:12" x14ac:dyDescent="0.4">
      <c r="A5" s="19" t="s">
        <v>3</v>
      </c>
      <c r="B5" s="6" t="s">
        <v>4</v>
      </c>
      <c r="C5" s="3"/>
      <c r="D5" s="3"/>
      <c r="E5" s="3"/>
      <c r="F5" s="3"/>
      <c r="G5" s="3"/>
      <c r="H5" s="3"/>
      <c r="I5" s="3"/>
      <c r="J5" s="3"/>
      <c r="K5" s="3"/>
    </row>
    <row r="6" spans="1:12" x14ac:dyDescent="0.4">
      <c r="A6" s="23" t="s">
        <v>5</v>
      </c>
      <c r="B6" s="98" t="s">
        <v>6</v>
      </c>
      <c r="C6" s="98"/>
      <c r="D6" s="3"/>
      <c r="E6" s="3"/>
      <c r="F6" s="3"/>
      <c r="G6" s="3"/>
      <c r="H6" s="3"/>
      <c r="I6" s="3"/>
      <c r="J6" s="3"/>
      <c r="K6" s="3"/>
    </row>
    <row r="7" spans="1:12" ht="39.75" customHeight="1" x14ac:dyDescent="0.4">
      <c r="A7" s="18" t="s">
        <v>7</v>
      </c>
      <c r="B7" s="98"/>
      <c r="C7" s="98"/>
      <c r="D7" s="3"/>
      <c r="E7" s="3"/>
      <c r="F7" s="3"/>
      <c r="G7" s="3"/>
      <c r="H7" s="3"/>
      <c r="I7" s="3"/>
      <c r="J7" s="3"/>
      <c r="K7" s="3"/>
    </row>
    <row r="8" spans="1:12" x14ac:dyDescent="0.4">
      <c r="A8" s="58" t="s">
        <v>8</v>
      </c>
      <c r="B8" s="98" t="s">
        <v>9</v>
      </c>
      <c r="C8" s="98"/>
      <c r="D8" s="3"/>
      <c r="E8" s="3"/>
      <c r="F8" s="3"/>
      <c r="G8" s="3"/>
      <c r="H8" s="3"/>
      <c r="I8" s="3"/>
      <c r="J8" s="3"/>
      <c r="K8" s="3"/>
    </row>
    <row r="9" spans="1:12" x14ac:dyDescent="0.4">
      <c r="A9" s="58" t="s">
        <v>10</v>
      </c>
      <c r="B9" s="98" t="s">
        <v>11</v>
      </c>
      <c r="C9" s="98"/>
      <c r="D9" s="3"/>
      <c r="E9" s="3"/>
      <c r="F9" s="3"/>
      <c r="G9" s="3"/>
      <c r="H9" s="3"/>
      <c r="I9" s="3"/>
      <c r="J9" s="3"/>
      <c r="K9" s="3"/>
    </row>
    <row r="10" spans="1:12" x14ac:dyDescent="0.4">
      <c r="A10" s="202" t="s">
        <v>12</v>
      </c>
      <c r="B10" s="98" t="s">
        <v>13</v>
      </c>
      <c r="C10" s="98"/>
      <c r="D10" s="3"/>
      <c r="E10" s="3"/>
      <c r="F10" s="3"/>
      <c r="G10" s="3"/>
      <c r="H10" s="3"/>
      <c r="I10" s="3"/>
      <c r="J10" s="3"/>
      <c r="K10" s="3"/>
    </row>
    <row r="11" spans="1:12" x14ac:dyDescent="0.4">
      <c r="A11" s="58" t="s">
        <v>14</v>
      </c>
      <c r="B11" s="98" t="s">
        <v>15</v>
      </c>
      <c r="C11" s="98"/>
      <c r="D11" s="3"/>
      <c r="E11" s="3"/>
      <c r="F11" s="3"/>
      <c r="G11" s="3"/>
      <c r="H11" s="3"/>
      <c r="I11" s="3"/>
      <c r="J11" s="3"/>
      <c r="K11" s="3"/>
    </row>
    <row r="12" spans="1:12" x14ac:dyDescent="0.4">
      <c r="A12" s="58" t="s">
        <v>16</v>
      </c>
      <c r="B12" s="98" t="s">
        <v>17</v>
      </c>
      <c r="C12" s="98"/>
      <c r="D12" s="3"/>
      <c r="E12" s="3"/>
      <c r="F12" s="4"/>
      <c r="G12" s="3"/>
      <c r="H12" s="3"/>
      <c r="I12" s="3"/>
      <c r="J12" s="3"/>
      <c r="K12" s="3"/>
    </row>
    <row r="13" spans="1:12" x14ac:dyDescent="0.4">
      <c r="A13" s="58" t="s">
        <v>18</v>
      </c>
      <c r="B13" s="98" t="s">
        <v>19</v>
      </c>
      <c r="C13" s="98"/>
      <c r="D13" s="3"/>
      <c r="E13" s="4"/>
      <c r="F13" s="4"/>
      <c r="G13" s="4"/>
      <c r="H13" s="4"/>
      <c r="I13" s="4"/>
      <c r="J13" s="4"/>
      <c r="K13" s="4"/>
    </row>
    <row r="14" spans="1:12" x14ac:dyDescent="0.4">
      <c r="A14" s="58" t="s">
        <v>20</v>
      </c>
      <c r="B14" s="98" t="s">
        <v>21</v>
      </c>
      <c r="C14" s="98"/>
      <c r="D14" s="3"/>
      <c r="E14" s="4"/>
      <c r="F14" s="3"/>
      <c r="G14" s="4"/>
      <c r="H14" s="4"/>
      <c r="I14" s="4"/>
      <c r="J14" s="4"/>
      <c r="K14" s="4"/>
    </row>
    <row r="15" spans="1:12" x14ac:dyDescent="0.4">
      <c r="A15" s="58" t="s">
        <v>22</v>
      </c>
      <c r="B15" s="98" t="s">
        <v>23</v>
      </c>
      <c r="C15" s="114"/>
      <c r="D15" s="4"/>
      <c r="E15" s="3"/>
      <c r="F15" s="3"/>
      <c r="G15" s="3"/>
      <c r="H15" s="3"/>
      <c r="I15" s="3"/>
      <c r="J15" s="3"/>
      <c r="K15" s="3"/>
    </row>
    <row r="16" spans="1:12" x14ac:dyDescent="0.4">
      <c r="A16" s="58" t="s">
        <v>24</v>
      </c>
      <c r="B16" s="98" t="s">
        <v>25</v>
      </c>
      <c r="C16" s="114"/>
      <c r="D16" s="4"/>
      <c r="E16" s="3"/>
      <c r="F16" s="3"/>
      <c r="G16" s="3"/>
      <c r="H16" s="3"/>
      <c r="I16" s="3"/>
      <c r="J16" s="3"/>
      <c r="K16" s="3"/>
    </row>
    <row r="17" spans="1:11" x14ac:dyDescent="0.4">
      <c r="A17" s="58" t="s">
        <v>26</v>
      </c>
      <c r="B17" s="98" t="s">
        <v>27</v>
      </c>
      <c r="C17" s="98"/>
      <c r="D17" s="3"/>
      <c r="E17" s="3"/>
      <c r="F17" s="3"/>
      <c r="G17" s="3"/>
      <c r="H17" s="3"/>
      <c r="I17" s="3"/>
      <c r="J17" s="3"/>
      <c r="K17" s="3"/>
    </row>
    <row r="18" spans="1:11" x14ac:dyDescent="0.4">
      <c r="A18" s="58" t="s">
        <v>28</v>
      </c>
      <c r="B18" s="98" t="s">
        <v>29</v>
      </c>
      <c r="C18" s="98"/>
      <c r="D18" s="3"/>
      <c r="E18" s="3"/>
      <c r="F18" s="3"/>
      <c r="G18" s="3"/>
      <c r="H18" s="3"/>
      <c r="I18" s="3"/>
      <c r="J18" s="3"/>
      <c r="K18" s="3"/>
    </row>
    <row r="19" spans="1:11" x14ac:dyDescent="0.4">
      <c r="A19" s="58" t="s">
        <v>30</v>
      </c>
      <c r="B19" s="98" t="s">
        <v>31</v>
      </c>
      <c r="C19" s="98"/>
      <c r="D19" s="3"/>
      <c r="E19" s="3"/>
      <c r="F19" s="4"/>
      <c r="G19" s="3"/>
      <c r="H19" s="3"/>
      <c r="I19" s="3"/>
      <c r="J19" s="3"/>
      <c r="K19" s="3"/>
    </row>
    <row r="20" spans="1:11" x14ac:dyDescent="0.4">
      <c r="A20" s="58" t="s">
        <v>32</v>
      </c>
      <c r="B20" s="98" t="s">
        <v>33</v>
      </c>
      <c r="C20" s="98"/>
      <c r="D20" s="3"/>
      <c r="E20" s="4"/>
      <c r="F20" s="4"/>
      <c r="G20" s="4"/>
      <c r="H20" s="4"/>
      <c r="I20" s="4"/>
      <c r="J20" s="4"/>
      <c r="K20" s="4"/>
    </row>
    <row r="21" spans="1:11" x14ac:dyDescent="0.4">
      <c r="A21" s="58" t="s">
        <v>34</v>
      </c>
      <c r="B21" s="98" t="s">
        <v>35</v>
      </c>
      <c r="C21" s="98"/>
      <c r="D21" s="3"/>
      <c r="E21" s="4"/>
      <c r="F21" s="4"/>
      <c r="G21" s="4"/>
      <c r="H21" s="4"/>
      <c r="I21" s="4"/>
      <c r="J21" s="4"/>
      <c r="K21" s="4"/>
    </row>
    <row r="22" spans="1:11" x14ac:dyDescent="0.4">
      <c r="A22" s="58" t="s">
        <v>36</v>
      </c>
      <c r="B22" s="98" t="s">
        <v>37</v>
      </c>
      <c r="C22" s="114"/>
      <c r="D22" s="4"/>
      <c r="E22" s="4"/>
      <c r="F22" s="4"/>
      <c r="G22" s="4"/>
      <c r="H22" s="4"/>
      <c r="I22" s="4"/>
      <c r="J22" s="4"/>
      <c r="K22" s="4"/>
    </row>
    <row r="23" spans="1:11" x14ac:dyDescent="0.4">
      <c r="A23" s="58" t="s">
        <v>38</v>
      </c>
      <c r="B23" s="98" t="s">
        <v>39</v>
      </c>
      <c r="C23" s="114"/>
      <c r="D23" s="4"/>
      <c r="E23" s="4"/>
      <c r="F23" s="3"/>
      <c r="G23" s="4"/>
      <c r="H23" s="4"/>
      <c r="I23" s="4"/>
      <c r="J23" s="4"/>
      <c r="K23" s="4"/>
    </row>
    <row r="24" spans="1:11" x14ac:dyDescent="0.4">
      <c r="A24" s="58" t="s">
        <v>40</v>
      </c>
      <c r="B24" s="98" t="s">
        <v>41</v>
      </c>
      <c r="C24" s="114"/>
      <c r="D24" s="4"/>
      <c r="E24" s="3"/>
      <c r="F24" s="3"/>
      <c r="G24" s="3"/>
      <c r="H24" s="3"/>
      <c r="I24" s="3"/>
      <c r="J24" s="3"/>
      <c r="K24" s="3"/>
    </row>
    <row r="25" spans="1:11" ht="44.25" customHeight="1" x14ac:dyDescent="0.4">
      <c r="A25" s="18" t="s">
        <v>42</v>
      </c>
      <c r="B25" s="98"/>
      <c r="C25" s="98"/>
      <c r="D25" s="3"/>
      <c r="E25" s="3"/>
      <c r="F25" s="3"/>
      <c r="G25" s="3"/>
      <c r="H25" s="3"/>
      <c r="I25" s="3"/>
      <c r="J25" s="3"/>
    </row>
    <row r="26" spans="1:11" x14ac:dyDescent="0.4">
      <c r="A26" s="23" t="s">
        <v>43</v>
      </c>
      <c r="B26" s="98" t="s">
        <v>44</v>
      </c>
      <c r="C26" s="98"/>
      <c r="D26" s="3"/>
      <c r="E26" s="3"/>
      <c r="F26" s="3"/>
      <c r="G26" s="3"/>
      <c r="H26" s="3"/>
      <c r="I26" s="3"/>
      <c r="J26" s="3"/>
    </row>
    <row r="27" spans="1:11" x14ac:dyDescent="0.4">
      <c r="A27" s="23" t="s">
        <v>45</v>
      </c>
      <c r="B27" s="98" t="s">
        <v>46</v>
      </c>
      <c r="C27" s="98"/>
      <c r="D27" s="3"/>
      <c r="G27" s="3"/>
      <c r="H27" s="3"/>
      <c r="I27" s="3"/>
      <c r="J27" s="3"/>
    </row>
    <row r="28" spans="1:11" x14ac:dyDescent="0.4">
      <c r="A28" s="23" t="s">
        <v>47</v>
      </c>
      <c r="B28" s="98" t="s">
        <v>48</v>
      </c>
      <c r="C28" s="98"/>
      <c r="D28" s="3"/>
    </row>
    <row r="29" spans="1:11" x14ac:dyDescent="0.4">
      <c r="A29" s="23" t="s">
        <v>49</v>
      </c>
      <c r="B29" s="98" t="s">
        <v>50</v>
      </c>
      <c r="C29" s="89"/>
    </row>
    <row r="30" spans="1:11" x14ac:dyDescent="0.4">
      <c r="A30" s="23" t="s">
        <v>51</v>
      </c>
      <c r="B30" s="98" t="s">
        <v>52</v>
      </c>
      <c r="C30" s="89"/>
    </row>
    <row r="31" spans="1:11" x14ac:dyDescent="0.4">
      <c r="A31" s="23" t="s">
        <v>53</v>
      </c>
      <c r="B31" s="98" t="s">
        <v>54</v>
      </c>
      <c r="C31" s="89"/>
      <c r="E31" s="3"/>
      <c r="F31" s="3"/>
    </row>
    <row r="32" spans="1:11" x14ac:dyDescent="0.4">
      <c r="A32" s="23" t="s">
        <v>55</v>
      </c>
      <c r="B32" s="98" t="s">
        <v>56</v>
      </c>
      <c r="C32" s="89"/>
      <c r="G32" s="3"/>
      <c r="H32" s="3"/>
      <c r="I32" s="3"/>
      <c r="J32" s="3"/>
      <c r="K32" s="3"/>
    </row>
    <row r="33" spans="1:9" ht="39.75" customHeight="1" x14ac:dyDescent="0.4">
      <c r="A33" s="18" t="s">
        <v>57</v>
      </c>
      <c r="B33" s="89"/>
      <c r="C33" s="89"/>
    </row>
    <row r="34" spans="1:9" x14ac:dyDescent="0.4">
      <c r="A34" s="59" t="s">
        <v>58</v>
      </c>
      <c r="B34" s="98" t="s">
        <v>59</v>
      </c>
      <c r="C34" s="89"/>
    </row>
    <row r="35" spans="1:9" x14ac:dyDescent="0.4">
      <c r="A35" s="23" t="s">
        <v>60</v>
      </c>
      <c r="B35" s="98" t="s">
        <v>61</v>
      </c>
      <c r="C35" s="89"/>
      <c r="I35" s="3"/>
    </row>
    <row r="36" spans="1:9" x14ac:dyDescent="0.4">
      <c r="A36" s="23" t="s">
        <v>62</v>
      </c>
      <c r="B36" s="98" t="s">
        <v>63</v>
      </c>
      <c r="C36" s="89"/>
    </row>
    <row r="37" spans="1:9" x14ac:dyDescent="0.4">
      <c r="A37" s="23" t="s">
        <v>64</v>
      </c>
      <c r="B37" s="98" t="s">
        <v>65</v>
      </c>
      <c r="C37" s="89"/>
    </row>
    <row r="38" spans="1:9" x14ac:dyDescent="0.4">
      <c r="A38" s="23" t="s">
        <v>66</v>
      </c>
      <c r="B38" s="98" t="s">
        <v>67</v>
      </c>
      <c r="C38" s="89"/>
    </row>
    <row r="39" spans="1:9" x14ac:dyDescent="0.4">
      <c r="A39" s="23" t="s">
        <v>68</v>
      </c>
      <c r="B39" s="98" t="s">
        <v>1041</v>
      </c>
      <c r="C39" s="89"/>
    </row>
    <row r="40" spans="1:9" x14ac:dyDescent="0.4">
      <c r="A40" s="23" t="s">
        <v>69</v>
      </c>
      <c r="B40" s="98" t="s">
        <v>1040</v>
      </c>
      <c r="C40" s="89"/>
    </row>
    <row r="41" spans="1:9" x14ac:dyDescent="0.4">
      <c r="A41" s="23" t="s">
        <v>70</v>
      </c>
      <c r="B41" s="98" t="s">
        <v>71</v>
      </c>
      <c r="C41" s="89"/>
    </row>
    <row r="42" spans="1:9" ht="37.5" customHeight="1" x14ac:dyDescent="0.4">
      <c r="A42" s="18" t="s">
        <v>72</v>
      </c>
      <c r="B42" s="98"/>
      <c r="C42" s="89"/>
    </row>
    <row r="43" spans="1:9" x14ac:dyDescent="0.4">
      <c r="A43" s="23" t="s">
        <v>73</v>
      </c>
      <c r="B43" s="98" t="s">
        <v>74</v>
      </c>
      <c r="C43" s="89"/>
    </row>
    <row r="44" spans="1:9" x14ac:dyDescent="0.4">
      <c r="A44" s="23" t="s">
        <v>1000</v>
      </c>
      <c r="B44" s="98" t="s">
        <v>1066</v>
      </c>
      <c r="C44" s="89"/>
    </row>
    <row r="45" spans="1:9" x14ac:dyDescent="0.4">
      <c r="A45" s="23" t="s">
        <v>75</v>
      </c>
      <c r="B45" s="98" t="s">
        <v>76</v>
      </c>
      <c r="C45" s="89"/>
    </row>
    <row r="46" spans="1:9" x14ac:dyDescent="0.4">
      <c r="A46" s="23" t="s">
        <v>77</v>
      </c>
      <c r="B46" s="98" t="s">
        <v>998</v>
      </c>
      <c r="C46" s="89"/>
    </row>
    <row r="47" spans="1:9" x14ac:dyDescent="0.4">
      <c r="A47" s="23" t="s">
        <v>78</v>
      </c>
      <c r="B47" s="98" t="s">
        <v>79</v>
      </c>
      <c r="C47" s="89"/>
    </row>
    <row r="48" spans="1:9" x14ac:dyDescent="0.4">
      <c r="A48" s="23" t="s">
        <v>80</v>
      </c>
      <c r="B48" s="98" t="s">
        <v>81</v>
      </c>
      <c r="C48" s="89"/>
    </row>
    <row r="49" spans="1:3" x14ac:dyDescent="0.4">
      <c r="A49" s="23" t="s">
        <v>82</v>
      </c>
      <c r="B49" s="98" t="s">
        <v>1065</v>
      </c>
      <c r="C49" s="89"/>
    </row>
    <row r="50" spans="1:3" x14ac:dyDescent="0.4">
      <c r="A50" s="23" t="s">
        <v>83</v>
      </c>
      <c r="B50" s="98" t="s">
        <v>84</v>
      </c>
      <c r="C50" s="89"/>
    </row>
    <row r="51" spans="1:3" x14ac:dyDescent="0.4">
      <c r="A51" s="23" t="s">
        <v>999</v>
      </c>
      <c r="B51" s="98" t="s">
        <v>1067</v>
      </c>
      <c r="C51" s="89"/>
    </row>
    <row r="52" spans="1:3" ht="33" customHeight="1" x14ac:dyDescent="0.4">
      <c r="A52" s="18" t="s">
        <v>85</v>
      </c>
      <c r="B52" s="89"/>
      <c r="C52" s="89"/>
    </row>
    <row r="53" spans="1:3" x14ac:dyDescent="0.4">
      <c r="A53" s="58" t="s">
        <v>86</v>
      </c>
      <c r="B53" s="98" t="s">
        <v>87</v>
      </c>
      <c r="C53" s="89"/>
    </row>
    <row r="54" spans="1:3" x14ac:dyDescent="0.4">
      <c r="A54" s="58" t="s">
        <v>88</v>
      </c>
      <c r="B54" s="98" t="s">
        <v>89</v>
      </c>
      <c r="C54" s="89"/>
    </row>
    <row r="55" spans="1:3" x14ac:dyDescent="0.4">
      <c r="A55" s="58" t="s">
        <v>90</v>
      </c>
      <c r="B55" s="98" t="s">
        <v>91</v>
      </c>
      <c r="C55" s="89"/>
    </row>
    <row r="56" spans="1:3" x14ac:dyDescent="0.4">
      <c r="C56" s="3"/>
    </row>
    <row r="57" spans="1:3" x14ac:dyDescent="0.4">
      <c r="C57" s="3"/>
    </row>
  </sheetData>
  <hyperlinks>
    <hyperlink ref="A6" location="'Table 1'!A1" display="Table 1:" xr:uid="{4725E012-6A09-4196-9300-24B32FB079BA}"/>
    <hyperlink ref="A8" location="'Table 2.1a'!A1" display="Table 2.1a:" xr:uid="{35C59FF1-6B28-44A6-BF3A-DA82B9D1E5D2}"/>
    <hyperlink ref="A9" location="'Table 2.1b'!A1" display="Table 2.1b:" xr:uid="{C7E3EAF2-48D5-4492-A319-98407846B178}"/>
    <hyperlink ref="A11" location="'Table 2.2'!A1" display="Table 2.2:" xr:uid="{C118EB00-2DD6-444D-A8D9-8B27E11A1D6D}"/>
    <hyperlink ref="A12" location="'Table 2.3a'!A1" display="Table 2.3a:" xr:uid="{22006A02-1366-437E-BD72-72F191F397A5}"/>
    <hyperlink ref="A13" location="'Table 2.3b'!A1" display="Table 2.3b:" xr:uid="{81735562-CA3A-462F-A9AC-3BD06317B6AA}"/>
    <hyperlink ref="A14" location="'Table 2.4a'!A1" display="Table 2.4a:" xr:uid="{0883933D-86F0-4E38-B5BC-C63A6F691CEE}"/>
    <hyperlink ref="A15" location="'Table 2.4b'!A1" display="Table 2.4b:" xr:uid="{E76559D8-6798-42EC-8FAA-B7EB0AD4F982}"/>
    <hyperlink ref="A16" location="'Table 2.5'!A1" display="Table 2.5:" xr:uid="{1B6F27DD-7F44-4430-8142-C11D59768562}"/>
    <hyperlink ref="A17" location="'Table 2.6'!A1" display="Table 2.6:" xr:uid="{DD50160E-3263-4159-9508-7F256F3DE26F}"/>
    <hyperlink ref="A18" location="'Table 2.7'!A1" display="Table 2.7:" xr:uid="{D9278F59-9C84-4E57-B91B-4C28450CD808}"/>
    <hyperlink ref="A19" location="'Table 2.8a'!A1" display="Table 2.8a:" xr:uid="{EB8D6F3F-2E3E-4828-80DA-9D889184DB9A}"/>
    <hyperlink ref="A20" location="'Table 2.8b'!A1" display="Table 2.8b:" xr:uid="{E4C5A354-AEDC-483E-B743-9884B5932BDE}"/>
    <hyperlink ref="A21" location="'Table 2.8c'!A1" display="Table 2.8c:" xr:uid="{B005F8D7-468D-49AD-8D5E-7681C8E89222}"/>
    <hyperlink ref="A22" location="'Table 2.9'!A1" display="Table 2.9:" xr:uid="{E4238E96-A5D9-44F2-9CD2-D450173B3EA6}"/>
    <hyperlink ref="A23" location="'Table 2.10'!A1" display="Table 2.10:" xr:uid="{DCEB139B-4EEB-4274-9A7A-8F13428ADD4B}"/>
    <hyperlink ref="A24" location="'Table 2.11'!A1" display="Table 2.11:" xr:uid="{2113E474-EF26-417C-A9BB-A1C58D6EE177}"/>
    <hyperlink ref="A26" location="'Table 3.1a'!A1" display="Table 3.1a:" xr:uid="{2732ADEF-4013-4D37-8116-719C42743197}"/>
    <hyperlink ref="A27" location="'Table 3.1b'!A1" display="Table 3.1b:" xr:uid="{80E58812-FA42-409A-8032-513B4167E439}"/>
    <hyperlink ref="A28" location="'Table 3.2'!A1" display="Table 3.2:" xr:uid="{BD3680BE-8B1D-4094-8E2F-6E6763670702}"/>
    <hyperlink ref="A29" location="'Table 3.3'!A1" display="Table 3.3:" xr:uid="{88CF0357-1E47-4316-9E63-B045791C484E}"/>
    <hyperlink ref="A30" location="'Table 3.4'!A1" display="Table 3.4:" xr:uid="{290B7AFB-101F-45C5-97DE-6EBA628B3984}"/>
    <hyperlink ref="A31" location="'Table 3.5'!A1" display="Table 3.5:" xr:uid="{AC85B953-AA36-42B0-9454-C0E3ABBF16E0}"/>
    <hyperlink ref="A32" location="'Table 3.6'!A1" display="Table 3.6:" xr:uid="{6CBCED82-5942-4C04-8634-5251D68106C1}"/>
    <hyperlink ref="A34" location="'Table 4.1'!A1" display="Table 4.1:" xr:uid="{1D7AD621-10B2-4239-8266-6C5DED1BA25B}"/>
    <hyperlink ref="A35" location="'Table 4.2'!A1" display="Table 4.2:" xr:uid="{BD327BA8-326E-4893-BE18-FB8273EE89EC}"/>
    <hyperlink ref="A36" location="'Table 4.3'!A1" display="Table 4.3:" xr:uid="{C14D82A5-F10E-4E61-AD17-AC02865F2D60}"/>
    <hyperlink ref="A37" location="'Table 4.4'!A1" display="Table 4.4:" xr:uid="{7DBE9BFF-00B3-485D-BCE7-0D9D591BBF80}"/>
    <hyperlink ref="A38" location="'Table 4.5'!A1" display="Table 4.5:" xr:uid="{F33F1212-4D61-4662-A3EF-E703186E229D}"/>
    <hyperlink ref="A39" location="'Table 4.6a'!A1" display="Table 4.6a:" xr:uid="{AD882DB2-01C0-4342-ADC6-7A351F950C4B}"/>
    <hyperlink ref="A40" location="'Table 4.6b'!A1" display="Table 4.6b:" xr:uid="{906F915D-5F02-416D-B60E-127904F2B49D}"/>
    <hyperlink ref="A41" location="'Table 4.7'!A1" display="Table 4.7:" xr:uid="{0437CF7E-8003-44C3-917F-6A1C47FC382E}"/>
    <hyperlink ref="A43" location="'Table 5.1'!A1" display="Table 5.1:" xr:uid="{D1F35E43-741F-4F26-A4B4-2E32FD7E6340}"/>
    <hyperlink ref="A45" location="'Table 5.3'!A1" display="Table 5.3:" xr:uid="{3CD62B21-26B3-4520-A138-F834E3301A25}"/>
    <hyperlink ref="A46" location="'Table 5.4'!A1" display="Table 5.4:" xr:uid="{39C979F6-320B-4C94-B343-B4EC9703E783}"/>
    <hyperlink ref="A47" location="'Table 5.5'!A1" display="Table 5.5:" xr:uid="{5B361F2B-2FED-425B-96BF-847C40ACD519}"/>
    <hyperlink ref="A48" location="'Table 5.6'!A1" display="Table 5.6:" xr:uid="{1DB6922C-7FBE-4E71-96AF-DC7E12D1218E}"/>
    <hyperlink ref="A49" location="'Table 5.7'!A1" display="Table 5.7:" xr:uid="{BFBE0F71-0E16-4B7F-9F59-4C2E811B15F7}"/>
    <hyperlink ref="A50" location="'Table 5.8'!A1" display="Table 5.8:" xr:uid="{C465FBE1-F8EE-4EDF-B6D8-251B758944D2}"/>
    <hyperlink ref="A53" location="'Annex 1'!A1" display="Annex 1: " xr:uid="{5FC24158-3DAC-475E-87F9-6793CA67AD88}"/>
    <hyperlink ref="A54" location="'Annex 2'!A1" display="Annex 2: " xr:uid="{C958D289-243F-4F39-926E-D8DAE49C4EA1}"/>
    <hyperlink ref="A55" location="'Annex 3'!A1" display="Annex 3: " xr:uid="{9AE8C2A5-E0D0-4F08-9C4A-A67FBAAA8CFF}"/>
    <hyperlink ref="A4" r:id="rId1" xr:uid="{2909A9D0-44FB-4067-A31C-1BDDF67666EA}"/>
    <hyperlink ref="A10" location="'Table 2.1c'!A1" display="Table 2.1c:" xr:uid="{F42CA9D1-4973-4AFD-A8E6-4D6C57EA590B}"/>
  </hyperlinks>
  <pageMargins left="0.7" right="0.7" top="0.75" bottom="0.75" header="0.3" footer="0.3"/>
  <pageSetup orientation="portrait" r:id="rId2"/>
  <drawing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8762-635B-42D5-808F-93006EB40FDA}">
  <dimension ref="A1:J9"/>
  <sheetViews>
    <sheetView showGridLines="0" workbookViewId="0"/>
  </sheetViews>
  <sheetFormatPr defaultColWidth="8.88671875" defaultRowHeight="15" x14ac:dyDescent="0.4"/>
  <cols>
    <col min="1" max="1" width="24.21875" style="5" customWidth="1"/>
    <col min="2" max="2" width="13.6640625" style="5" customWidth="1"/>
    <col min="3" max="10" width="9.88671875" style="5" bestFit="1" customWidth="1"/>
    <col min="11" max="16384" width="8.88671875" style="5"/>
  </cols>
  <sheetData>
    <row r="1" spans="1:10" ht="15.75" x14ac:dyDescent="0.4">
      <c r="A1" s="6" t="s">
        <v>348</v>
      </c>
      <c r="B1" s="6"/>
      <c r="C1" s="6"/>
      <c r="D1" s="6"/>
      <c r="E1" s="90" t="s">
        <v>108</v>
      </c>
      <c r="F1" s="6"/>
      <c r="G1" s="6"/>
      <c r="H1" s="6"/>
      <c r="I1" s="6"/>
      <c r="J1" s="6"/>
    </row>
    <row r="2" spans="1:10" s="46" customFormat="1" ht="39" customHeight="1" x14ac:dyDescent="0.4">
      <c r="A2" s="21" t="s">
        <v>159</v>
      </c>
      <c r="B2" s="116"/>
      <c r="C2" s="116"/>
      <c r="D2" s="116"/>
      <c r="E2" s="115" t="s">
        <v>92</v>
      </c>
      <c r="F2" s="84"/>
    </row>
    <row r="3" spans="1:10" x14ac:dyDescent="0.4">
      <c r="A3" s="138" t="s">
        <v>349</v>
      </c>
      <c r="B3" s="139" t="s">
        <v>118</v>
      </c>
      <c r="C3" s="139" t="s">
        <v>119</v>
      </c>
    </row>
    <row r="4" spans="1:10" ht="26.25" customHeight="1" x14ac:dyDescent="0.4">
      <c r="A4" s="118" t="s">
        <v>351</v>
      </c>
      <c r="B4" s="357">
        <v>14400</v>
      </c>
      <c r="C4" s="357">
        <v>13300</v>
      </c>
    </row>
    <row r="5" spans="1:10" ht="21.75" customHeight="1" x14ac:dyDescent="0.4">
      <c r="A5" s="9" t="s">
        <v>352</v>
      </c>
      <c r="B5" s="358">
        <v>6200</v>
      </c>
      <c r="C5" s="358">
        <v>5600</v>
      </c>
    </row>
    <row r="6" spans="1:10" ht="21.75" customHeight="1" x14ac:dyDescent="0.4">
      <c r="A6" s="120" t="s">
        <v>164</v>
      </c>
      <c r="B6" s="359">
        <f>SUM(B4:B5)</f>
        <v>20600</v>
      </c>
      <c r="C6" s="359">
        <f>SUM(C4:C5)</f>
        <v>18900</v>
      </c>
    </row>
    <row r="7" spans="1:10" x14ac:dyDescent="0.4">
      <c r="A7" s="3"/>
      <c r="B7" s="3"/>
      <c r="C7" s="13" t="s">
        <v>127</v>
      </c>
    </row>
    <row r="8" spans="1:10" x14ac:dyDescent="0.4">
      <c r="A8" s="12" t="s">
        <v>92</v>
      </c>
    </row>
    <row r="9" spans="1:10" x14ac:dyDescent="0.4">
      <c r="A9" s="10" t="s">
        <v>353</v>
      </c>
    </row>
  </sheetData>
  <hyperlinks>
    <hyperlink ref="E1" location="Contents!A1" display="Contents" xr:uid="{BB7CA8B9-82DE-4E49-80EA-396A8CE861E2}"/>
    <hyperlink ref="E2" location="Notes!A1" display="Notes" xr:uid="{902E4B75-E280-4B39-B0D5-7E3395B1E391}"/>
  </hyperlink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60D70-61F3-4133-A488-B5C8773221A9}">
  <dimension ref="A1:H12"/>
  <sheetViews>
    <sheetView workbookViewId="0"/>
  </sheetViews>
  <sheetFormatPr defaultColWidth="8.88671875" defaultRowHeight="15" x14ac:dyDescent="0.4"/>
  <cols>
    <col min="1" max="1" width="47.44140625" style="5" customWidth="1"/>
    <col min="2" max="2" width="13.6640625" style="5" customWidth="1"/>
    <col min="3" max="10" width="9.88671875" style="5" bestFit="1" customWidth="1"/>
    <col min="11" max="16384" width="8.88671875" style="5"/>
  </cols>
  <sheetData>
    <row r="1" spans="1:8" ht="15.75" x14ac:dyDescent="0.4">
      <c r="A1" s="6" t="s">
        <v>354</v>
      </c>
      <c r="B1" s="6"/>
      <c r="C1" s="6"/>
      <c r="D1" s="90" t="s">
        <v>108</v>
      </c>
      <c r="E1" s="6"/>
      <c r="F1" s="6"/>
    </row>
    <row r="2" spans="1:8" x14ac:dyDescent="0.4">
      <c r="A2" s="25" t="s">
        <v>159</v>
      </c>
      <c r="B2" s="7"/>
      <c r="C2" s="7"/>
      <c r="D2" s="115" t="s">
        <v>92</v>
      </c>
      <c r="E2" s="7"/>
      <c r="F2" s="8"/>
    </row>
    <row r="3" spans="1:8" ht="27" customHeight="1" x14ac:dyDescent="0.4">
      <c r="A3" s="85" t="s">
        <v>355</v>
      </c>
      <c r="B3" s="135" t="s">
        <v>118</v>
      </c>
      <c r="C3" s="135" t="s">
        <v>119</v>
      </c>
    </row>
    <row r="4" spans="1:8" ht="26.25" customHeight="1" x14ac:dyDescent="0.4">
      <c r="A4" s="123" t="s">
        <v>356</v>
      </c>
      <c r="B4" s="124">
        <v>15168</v>
      </c>
      <c r="C4" s="124">
        <v>15281</v>
      </c>
    </row>
    <row r="5" spans="1:8" ht="31.5" customHeight="1" x14ac:dyDescent="0.4">
      <c r="A5" s="49" t="s">
        <v>357</v>
      </c>
      <c r="B5" s="136">
        <v>11139</v>
      </c>
      <c r="C5" s="136">
        <v>11992</v>
      </c>
    </row>
    <row r="6" spans="1:8" x14ac:dyDescent="0.4">
      <c r="A6" s="3"/>
      <c r="B6" s="3"/>
      <c r="C6" s="13" t="s">
        <v>127</v>
      </c>
    </row>
    <row r="7" spans="1:8" x14ac:dyDescent="0.4">
      <c r="A7" s="12" t="s">
        <v>92</v>
      </c>
    </row>
    <row r="8" spans="1:8" ht="21.6" customHeight="1" x14ac:dyDescent="0.4">
      <c r="A8" s="12" t="s">
        <v>358</v>
      </c>
      <c r="B8" s="54"/>
      <c r="C8" s="54"/>
      <c r="D8" s="54"/>
      <c r="E8" s="54"/>
      <c r="F8" s="54"/>
      <c r="G8" s="54"/>
      <c r="H8" s="54"/>
    </row>
    <row r="9" spans="1:8" ht="21.6" customHeight="1" x14ac:dyDescent="0.4">
      <c r="A9" s="10" t="s">
        <v>359</v>
      </c>
      <c r="B9" s="54"/>
      <c r="C9" s="54"/>
      <c r="D9" s="54"/>
      <c r="E9" s="54"/>
      <c r="F9" s="54"/>
      <c r="G9" s="54"/>
      <c r="H9" s="54"/>
    </row>
    <row r="10" spans="1:8" ht="21.6" customHeight="1" x14ac:dyDescent="0.4">
      <c r="A10" s="12" t="s">
        <v>360</v>
      </c>
      <c r="B10" s="54"/>
      <c r="C10" s="54"/>
      <c r="D10" s="54"/>
      <c r="E10" s="54"/>
      <c r="F10" s="54"/>
      <c r="G10" s="54"/>
      <c r="H10" s="54"/>
    </row>
    <row r="11" spans="1:8" x14ac:dyDescent="0.4">
      <c r="A11" s="10" t="s">
        <v>361</v>
      </c>
    </row>
    <row r="12" spans="1:8" x14ac:dyDescent="0.4">
      <c r="A12" s="137" t="s">
        <v>362</v>
      </c>
    </row>
  </sheetData>
  <hyperlinks>
    <hyperlink ref="D1" location="Contents!A1" display="Contents" xr:uid="{FE68105C-B2EC-4E54-8BB3-DE2C26094855}"/>
    <hyperlink ref="D2" location="Notes!A1" display="Notes" xr:uid="{2A2D237D-115B-42E7-98D5-72E87B06AE37}"/>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4586B-F0EC-48DD-86EB-B49D39971435}">
  <dimension ref="A1:G29"/>
  <sheetViews>
    <sheetView workbookViewId="0"/>
  </sheetViews>
  <sheetFormatPr defaultColWidth="8.88671875" defaultRowHeight="15" x14ac:dyDescent="0.4"/>
  <cols>
    <col min="1" max="1" width="24.21875" style="89" customWidth="1"/>
    <col min="2" max="2" width="14.44140625" style="89" customWidth="1"/>
    <col min="3" max="3" width="15.21875" style="89" customWidth="1"/>
    <col min="4" max="4" width="14.109375" style="89" customWidth="1"/>
    <col min="5" max="5" width="14.44140625" style="89" customWidth="1"/>
    <col min="6" max="6" width="14.33203125" style="89" customWidth="1"/>
    <col min="7" max="7" width="11.33203125" style="89" customWidth="1"/>
    <col min="8" max="9" width="9.88671875" style="89" bestFit="1" customWidth="1"/>
    <col min="10" max="16384" width="8.88671875" style="89"/>
  </cols>
  <sheetData>
    <row r="1" spans="1:7" ht="15.75" x14ac:dyDescent="0.4">
      <c r="A1" s="87" t="s">
        <v>363</v>
      </c>
      <c r="B1" s="87"/>
      <c r="C1" s="87"/>
      <c r="D1" s="87"/>
      <c r="E1" s="87"/>
      <c r="F1" s="87"/>
      <c r="G1" s="90" t="s">
        <v>108</v>
      </c>
    </row>
    <row r="2" spans="1:7" x14ac:dyDescent="0.4">
      <c r="A2" s="150" t="s">
        <v>159</v>
      </c>
      <c r="B2" s="91"/>
      <c r="C2" s="91"/>
      <c r="D2" s="91"/>
      <c r="F2" s="91"/>
      <c r="G2" s="115" t="s">
        <v>92</v>
      </c>
    </row>
    <row r="3" spans="1:7" s="88" customFormat="1" ht="69.599999999999994" customHeight="1" x14ac:dyDescent="0.4">
      <c r="A3" s="153" t="s">
        <v>364</v>
      </c>
      <c r="B3" s="141" t="s">
        <v>365</v>
      </c>
      <c r="C3" s="141" t="s">
        <v>366</v>
      </c>
      <c r="D3" s="141" t="s">
        <v>367</v>
      </c>
      <c r="E3" s="141" t="s">
        <v>368</v>
      </c>
      <c r="F3" s="141" t="s">
        <v>369</v>
      </c>
      <c r="G3" s="141" t="s">
        <v>370</v>
      </c>
    </row>
    <row r="4" spans="1:7" x14ac:dyDescent="0.4">
      <c r="A4" s="154"/>
      <c r="B4" s="42"/>
      <c r="C4" s="42"/>
      <c r="D4" s="42"/>
      <c r="E4" s="42"/>
      <c r="F4" s="42"/>
      <c r="G4" s="42"/>
    </row>
    <row r="5" spans="1:7" x14ac:dyDescent="0.4">
      <c r="A5" s="67" t="s">
        <v>371</v>
      </c>
      <c r="B5" s="107">
        <v>7740</v>
      </c>
      <c r="C5" s="107">
        <v>30849</v>
      </c>
      <c r="D5" s="107">
        <v>38589</v>
      </c>
      <c r="E5" s="107">
        <v>9489</v>
      </c>
      <c r="F5" s="107">
        <v>32574</v>
      </c>
      <c r="G5" s="107">
        <v>42063</v>
      </c>
    </row>
    <row r="6" spans="1:7" x14ac:dyDescent="0.4">
      <c r="A6" s="67" t="s">
        <v>372</v>
      </c>
      <c r="B6" s="107">
        <v>7130</v>
      </c>
      <c r="C6" s="107">
        <v>41547</v>
      </c>
      <c r="D6" s="107">
        <v>48677</v>
      </c>
      <c r="E6" s="107">
        <v>8901</v>
      </c>
      <c r="F6" s="107">
        <v>45161</v>
      </c>
      <c r="G6" s="107">
        <v>54062</v>
      </c>
    </row>
    <row r="7" spans="1:7" x14ac:dyDescent="0.4">
      <c r="A7" s="67" t="s">
        <v>373</v>
      </c>
      <c r="B7" s="107">
        <v>6517</v>
      </c>
      <c r="C7" s="107">
        <v>48560</v>
      </c>
      <c r="D7" s="107">
        <v>55077</v>
      </c>
      <c r="E7" s="107">
        <v>7486</v>
      </c>
      <c r="F7" s="107">
        <v>50892</v>
      </c>
      <c r="G7" s="107">
        <v>58378</v>
      </c>
    </row>
    <row r="8" spans="1:7" x14ac:dyDescent="0.4">
      <c r="A8" s="67" t="s">
        <v>374</v>
      </c>
      <c r="B8" s="107">
        <v>5837</v>
      </c>
      <c r="C8" s="107">
        <v>48396</v>
      </c>
      <c r="D8" s="107">
        <v>54233</v>
      </c>
      <c r="E8" s="107">
        <v>6375</v>
      </c>
      <c r="F8" s="107">
        <v>54018</v>
      </c>
      <c r="G8" s="107">
        <v>60393</v>
      </c>
    </row>
    <row r="9" spans="1:7" x14ac:dyDescent="0.4">
      <c r="A9" s="67" t="s">
        <v>375</v>
      </c>
      <c r="B9" s="107">
        <v>5030</v>
      </c>
      <c r="C9" s="107">
        <v>46510</v>
      </c>
      <c r="D9" s="107">
        <v>51540</v>
      </c>
      <c r="E9" s="107">
        <v>5580</v>
      </c>
      <c r="F9" s="107">
        <v>51073</v>
      </c>
      <c r="G9" s="107">
        <v>56653</v>
      </c>
    </row>
    <row r="10" spans="1:7" x14ac:dyDescent="0.4">
      <c r="A10" s="67" t="s">
        <v>376</v>
      </c>
      <c r="B10" s="107">
        <v>4090</v>
      </c>
      <c r="C10" s="107">
        <v>42669</v>
      </c>
      <c r="D10" s="107">
        <v>46759</v>
      </c>
      <c r="E10" s="107">
        <v>4749</v>
      </c>
      <c r="F10" s="107">
        <v>47131</v>
      </c>
      <c r="G10" s="107">
        <v>51880</v>
      </c>
    </row>
    <row r="11" spans="1:7" x14ac:dyDescent="0.4">
      <c r="A11" s="67" t="s">
        <v>377</v>
      </c>
      <c r="B11" s="107">
        <v>3417</v>
      </c>
      <c r="C11" s="107">
        <v>38906</v>
      </c>
      <c r="D11" s="107">
        <v>42323</v>
      </c>
      <c r="E11" s="107">
        <v>3862</v>
      </c>
      <c r="F11" s="107">
        <v>42202</v>
      </c>
      <c r="G11" s="107">
        <v>46064</v>
      </c>
    </row>
    <row r="12" spans="1:7" x14ac:dyDescent="0.4">
      <c r="A12" s="67" t="s">
        <v>378</v>
      </c>
      <c r="B12" s="107">
        <v>2987</v>
      </c>
      <c r="C12" s="107">
        <v>35322</v>
      </c>
      <c r="D12" s="107">
        <v>38309</v>
      </c>
      <c r="E12" s="107">
        <v>3157</v>
      </c>
      <c r="F12" s="107">
        <v>37626</v>
      </c>
      <c r="G12" s="107">
        <v>40783</v>
      </c>
    </row>
    <row r="13" spans="1:7" x14ac:dyDescent="0.4">
      <c r="A13" s="67" t="s">
        <v>379</v>
      </c>
      <c r="B13" s="107">
        <v>3063</v>
      </c>
      <c r="C13" s="107">
        <v>33288</v>
      </c>
      <c r="D13" s="107">
        <v>36351</v>
      </c>
      <c r="E13" s="107">
        <v>2701</v>
      </c>
      <c r="F13" s="107">
        <v>33324</v>
      </c>
      <c r="G13" s="107">
        <v>36025</v>
      </c>
    </row>
    <row r="14" spans="1:7" x14ac:dyDescent="0.4">
      <c r="A14" s="67" t="s">
        <v>380</v>
      </c>
      <c r="B14" s="107">
        <v>2816</v>
      </c>
      <c r="C14" s="107">
        <v>29377</v>
      </c>
      <c r="D14" s="107">
        <v>32193</v>
      </c>
      <c r="E14" s="107">
        <v>2803</v>
      </c>
      <c r="F14" s="107">
        <v>31158</v>
      </c>
      <c r="G14" s="107">
        <v>33961</v>
      </c>
    </row>
    <row r="15" spans="1:7" x14ac:dyDescent="0.4">
      <c r="A15" s="67" t="s">
        <v>381</v>
      </c>
      <c r="B15" s="107">
        <v>2471</v>
      </c>
      <c r="C15" s="107">
        <v>26749</v>
      </c>
      <c r="D15" s="107">
        <v>29220</v>
      </c>
      <c r="E15" s="107">
        <v>2581</v>
      </c>
      <c r="F15" s="107">
        <v>27224</v>
      </c>
      <c r="G15" s="107">
        <v>29805</v>
      </c>
    </row>
    <row r="16" spans="1:7" ht="15" customHeight="1" x14ac:dyDescent="0.4">
      <c r="A16" s="67" t="s">
        <v>382</v>
      </c>
      <c r="B16" s="107">
        <v>2349</v>
      </c>
      <c r="C16" s="107">
        <v>22894</v>
      </c>
      <c r="D16" s="107">
        <v>25243</v>
      </c>
      <c r="E16" s="107">
        <v>2245</v>
      </c>
      <c r="F16" s="107">
        <v>24554</v>
      </c>
      <c r="G16" s="107">
        <v>26799</v>
      </c>
    </row>
    <row r="17" spans="1:7" x14ac:dyDescent="0.4">
      <c r="A17" s="67" t="s">
        <v>383</v>
      </c>
      <c r="B17" s="107">
        <v>2213</v>
      </c>
      <c r="C17" s="107">
        <v>19244</v>
      </c>
      <c r="D17" s="107">
        <v>21457</v>
      </c>
      <c r="E17" s="107">
        <v>2186</v>
      </c>
      <c r="F17" s="107">
        <v>20678</v>
      </c>
      <c r="G17" s="107">
        <v>22864</v>
      </c>
    </row>
    <row r="18" spans="1:7" x14ac:dyDescent="0.4">
      <c r="A18" s="67" t="s">
        <v>384</v>
      </c>
      <c r="B18" s="107">
        <v>1979</v>
      </c>
      <c r="C18" s="107">
        <v>15948</v>
      </c>
      <c r="D18" s="107">
        <v>17927</v>
      </c>
      <c r="E18" s="107">
        <v>1922</v>
      </c>
      <c r="F18" s="107">
        <v>17262</v>
      </c>
      <c r="G18" s="107">
        <v>19184</v>
      </c>
    </row>
    <row r="19" spans="1:7" x14ac:dyDescent="0.4">
      <c r="A19" s="67" t="s">
        <v>385</v>
      </c>
      <c r="B19" s="107">
        <v>1618</v>
      </c>
      <c r="C19" s="107">
        <v>13157</v>
      </c>
      <c r="D19" s="107">
        <v>14775</v>
      </c>
      <c r="E19" s="107">
        <v>1737</v>
      </c>
      <c r="F19" s="107">
        <v>13927</v>
      </c>
      <c r="G19" s="107">
        <v>15664</v>
      </c>
    </row>
    <row r="20" spans="1:7" x14ac:dyDescent="0.4">
      <c r="A20" s="67" t="s">
        <v>386</v>
      </c>
      <c r="B20" s="107">
        <v>1390</v>
      </c>
      <c r="C20" s="107">
        <v>10796</v>
      </c>
      <c r="D20" s="107">
        <v>12186</v>
      </c>
      <c r="E20" s="107">
        <v>1350</v>
      </c>
      <c r="F20" s="107">
        <v>11131</v>
      </c>
      <c r="G20" s="107">
        <v>12481</v>
      </c>
    </row>
    <row r="21" spans="1:7" s="96" customFormat="1" ht="33.75" customHeight="1" x14ac:dyDescent="0.4">
      <c r="A21" s="142" t="s">
        <v>164</v>
      </c>
      <c r="B21" s="155">
        <f>SUM(B5:B20)</f>
        <v>60647</v>
      </c>
      <c r="C21" s="155">
        <f t="shared" ref="C21:D21" si="0">SUM(C5:C20)</f>
        <v>504212</v>
      </c>
      <c r="D21" s="155">
        <f t="shared" si="0"/>
        <v>564859</v>
      </c>
      <c r="E21" s="155">
        <f>SUM(E5:E20)</f>
        <v>67124</v>
      </c>
      <c r="F21" s="155">
        <f t="shared" ref="F21:G21" si="1">SUM(F5:F20)</f>
        <v>539935</v>
      </c>
      <c r="G21" s="155">
        <f t="shared" si="1"/>
        <v>607059</v>
      </c>
    </row>
    <row r="22" spans="1:7" s="96" customFormat="1" ht="28.15" customHeight="1" x14ac:dyDescent="0.4">
      <c r="A22" s="142" t="s">
        <v>387</v>
      </c>
      <c r="B22" s="156"/>
      <c r="C22" s="156"/>
      <c r="D22" s="156"/>
      <c r="E22" s="157">
        <f>(E21-B21)/B21</f>
        <v>0.10679835770936733</v>
      </c>
      <c r="F22" s="157">
        <f>(F21-C21)/C21</f>
        <v>7.0849166620389842E-2</v>
      </c>
      <c r="G22" s="157">
        <f>(G21-D21)/D21</f>
        <v>7.4708909657100267E-2</v>
      </c>
    </row>
    <row r="23" spans="1:7" x14ac:dyDescent="0.4">
      <c r="A23" s="98"/>
      <c r="B23" s="98"/>
      <c r="C23" s="98"/>
      <c r="D23" s="98"/>
      <c r="E23" s="98"/>
      <c r="F23" s="98"/>
      <c r="G23" s="100" t="s">
        <v>127</v>
      </c>
    </row>
    <row r="24" spans="1:7" ht="29.25" customHeight="1" x14ac:dyDescent="0.4">
      <c r="A24" s="101" t="s">
        <v>92</v>
      </c>
      <c r="B24" s="102"/>
      <c r="C24" s="102"/>
      <c r="D24" s="102"/>
      <c r="E24" s="102"/>
      <c r="F24" s="102"/>
    </row>
    <row r="25" spans="1:7" ht="28.5" customHeight="1" x14ac:dyDescent="0.4">
      <c r="A25" s="101" t="s">
        <v>388</v>
      </c>
      <c r="B25" s="158"/>
      <c r="C25" s="158"/>
      <c r="D25" s="158"/>
      <c r="E25" s="158"/>
      <c r="F25" s="158"/>
      <c r="G25" s="158"/>
    </row>
    <row r="26" spans="1:7" ht="18.75" customHeight="1" x14ac:dyDescent="0.4">
      <c r="A26" s="159" t="s">
        <v>389</v>
      </c>
      <c r="B26" s="158"/>
      <c r="C26" s="158"/>
      <c r="D26" s="158"/>
      <c r="E26" s="158"/>
      <c r="F26" s="158"/>
      <c r="G26" s="158"/>
    </row>
    <row r="27" spans="1:7" ht="21.75" customHeight="1" x14ac:dyDescent="0.4">
      <c r="A27" s="102" t="s">
        <v>390</v>
      </c>
      <c r="B27" s="160"/>
      <c r="C27" s="160"/>
      <c r="D27" s="160"/>
      <c r="E27" s="160"/>
      <c r="F27" s="160"/>
      <c r="G27" s="160"/>
    </row>
    <row r="28" spans="1:7" x14ac:dyDescent="0.4">
      <c r="A28" s="102" t="s">
        <v>391</v>
      </c>
    </row>
    <row r="29" spans="1:7" x14ac:dyDescent="0.4">
      <c r="A29" s="102" t="s">
        <v>392</v>
      </c>
    </row>
  </sheetData>
  <phoneticPr fontId="31" type="noConversion"/>
  <hyperlinks>
    <hyperlink ref="G1" location="Contents!A1" display="Contents" xr:uid="{871CDCEF-3619-4CC8-AF5A-A3E087873207}"/>
    <hyperlink ref="G2" location="Notes!A1" display="Notes" xr:uid="{F5D9BBCE-7795-4A68-AB4B-F0AB495E9A7D}"/>
  </hyperlinks>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293F3-5937-48FC-A38B-378EF773C568}">
  <dimension ref="A1:H23"/>
  <sheetViews>
    <sheetView workbookViewId="0"/>
  </sheetViews>
  <sheetFormatPr defaultColWidth="8.88671875" defaultRowHeight="15" x14ac:dyDescent="0.4"/>
  <cols>
    <col min="1" max="1" width="8.88671875" style="89"/>
    <col min="2" max="2" width="22.88671875" style="89" customWidth="1"/>
    <col min="3" max="16384" width="8.88671875" style="89"/>
  </cols>
  <sheetData>
    <row r="1" spans="1:6" ht="15.75" x14ac:dyDescent="0.4">
      <c r="A1" s="87" t="s">
        <v>393</v>
      </c>
      <c r="B1" s="98"/>
      <c r="E1" s="87"/>
      <c r="F1" s="90" t="s">
        <v>108</v>
      </c>
    </row>
    <row r="2" spans="1:6" x14ac:dyDescent="0.4">
      <c r="A2" s="150" t="s">
        <v>394</v>
      </c>
      <c r="B2" s="98"/>
      <c r="E2" s="91"/>
      <c r="F2" s="115" t="s">
        <v>92</v>
      </c>
    </row>
    <row r="3" spans="1:6" ht="29.25" customHeight="1" x14ac:dyDescent="0.4">
      <c r="A3" s="143" t="s">
        <v>275</v>
      </c>
      <c r="B3" s="143" t="s">
        <v>395</v>
      </c>
      <c r="E3" s="90"/>
    </row>
    <row r="4" spans="1:6" x14ac:dyDescent="0.4">
      <c r="A4" s="144">
        <v>2009</v>
      </c>
      <c r="B4" s="144">
        <v>137</v>
      </c>
    </row>
    <row r="5" spans="1:6" x14ac:dyDescent="0.4">
      <c r="A5" s="31">
        <v>2010</v>
      </c>
      <c r="B5" s="31">
        <v>260</v>
      </c>
      <c r="C5" s="151"/>
    </row>
    <row r="6" spans="1:6" x14ac:dyDescent="0.4">
      <c r="A6" s="31">
        <v>2011</v>
      </c>
      <c r="B6" s="31">
        <v>329</v>
      </c>
      <c r="C6" s="151"/>
    </row>
    <row r="7" spans="1:6" x14ac:dyDescent="0.4">
      <c r="A7" s="31">
        <v>2012</v>
      </c>
      <c r="B7" s="31">
        <v>257</v>
      </c>
      <c r="C7" s="151"/>
    </row>
    <row r="8" spans="1:6" x14ac:dyDescent="0.4">
      <c r="A8" s="31">
        <v>2013</v>
      </c>
      <c r="B8" s="31">
        <v>310</v>
      </c>
      <c r="C8" s="151"/>
    </row>
    <row r="9" spans="1:6" x14ac:dyDescent="0.4">
      <c r="A9" s="31">
        <v>2014</v>
      </c>
      <c r="B9" s="31">
        <v>350</v>
      </c>
      <c r="C9" s="151"/>
    </row>
    <row r="10" spans="1:6" x14ac:dyDescent="0.4">
      <c r="A10" s="31">
        <v>2015</v>
      </c>
      <c r="B10" s="31">
        <v>321</v>
      </c>
      <c r="C10" s="151"/>
    </row>
    <row r="11" spans="1:6" x14ac:dyDescent="0.4">
      <c r="A11" s="31">
        <v>2016</v>
      </c>
      <c r="B11" s="31">
        <v>266</v>
      </c>
      <c r="C11" s="151"/>
    </row>
    <row r="12" spans="1:6" x14ac:dyDescent="0.4">
      <c r="A12" s="31">
        <v>2017</v>
      </c>
      <c r="B12" s="31">
        <v>382</v>
      </c>
      <c r="C12" s="151"/>
    </row>
    <row r="13" spans="1:6" x14ac:dyDescent="0.4">
      <c r="A13" s="31">
        <v>2018</v>
      </c>
      <c r="B13" s="31">
        <v>296</v>
      </c>
      <c r="C13" s="151"/>
    </row>
    <row r="14" spans="1:6" x14ac:dyDescent="0.4">
      <c r="A14" s="31">
        <v>2019</v>
      </c>
      <c r="B14" s="152">
        <v>286</v>
      </c>
      <c r="C14" s="151"/>
    </row>
    <row r="15" spans="1:6" x14ac:dyDescent="0.4">
      <c r="A15" s="31">
        <v>2020</v>
      </c>
      <c r="B15" s="31">
        <v>402</v>
      </c>
      <c r="C15" s="151"/>
    </row>
    <row r="16" spans="1:6" s="147" customFormat="1" ht="23.25" customHeight="1" x14ac:dyDescent="0.4">
      <c r="A16" s="336">
        <v>2021</v>
      </c>
      <c r="B16" s="336">
        <v>449</v>
      </c>
      <c r="C16" s="337"/>
    </row>
    <row r="17" spans="1:8" x14ac:dyDescent="0.4">
      <c r="A17" s="102"/>
      <c r="B17" s="100" t="s">
        <v>127</v>
      </c>
    </row>
    <row r="18" spans="1:8" x14ac:dyDescent="0.4">
      <c r="A18" s="101" t="s">
        <v>92</v>
      </c>
      <c r="B18" s="102"/>
    </row>
    <row r="19" spans="1:8" ht="30" customHeight="1" x14ac:dyDescent="0.4">
      <c r="A19" s="102" t="s">
        <v>396</v>
      </c>
      <c r="B19" s="102"/>
      <c r="C19" s="102"/>
      <c r="D19" s="102"/>
      <c r="E19" s="102"/>
      <c r="F19" s="102"/>
      <c r="G19" s="102"/>
      <c r="H19" s="102"/>
    </row>
    <row r="20" spans="1:8" x14ac:dyDescent="0.4">
      <c r="A20" s="102"/>
      <c r="B20" s="102"/>
    </row>
    <row r="21" spans="1:8" x14ac:dyDescent="0.4">
      <c r="A21" s="102"/>
      <c r="B21" s="102"/>
    </row>
    <row r="22" spans="1:8" x14ac:dyDescent="0.4">
      <c r="A22" s="102"/>
      <c r="B22" s="102"/>
    </row>
    <row r="23" spans="1:8" x14ac:dyDescent="0.4">
      <c r="A23" s="102"/>
      <c r="B23" s="102"/>
    </row>
  </sheetData>
  <hyperlinks>
    <hyperlink ref="F1" location="Contents!A1" display="Contents" xr:uid="{5E0D67DB-1106-40AE-BE3F-5E5B1B8BCBEC}"/>
    <hyperlink ref="F2" location="Notes!A1" display="Notes" xr:uid="{A1EFE898-D48D-4A20-A279-B7FD8BAA4B35}"/>
  </hyperlinks>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42574-9807-4E65-B142-A6B0D34FBC6F}">
  <dimension ref="A1:I14"/>
  <sheetViews>
    <sheetView workbookViewId="0"/>
  </sheetViews>
  <sheetFormatPr defaultColWidth="8.88671875" defaultRowHeight="15" x14ac:dyDescent="0.4"/>
  <cols>
    <col min="1" max="1" width="15.21875" style="89" customWidth="1"/>
    <col min="2" max="2" width="21.6640625" style="89" customWidth="1"/>
    <col min="3" max="3" width="15.6640625" style="89" customWidth="1"/>
    <col min="4" max="4" width="10.6640625" style="89" customWidth="1"/>
    <col min="5" max="5" width="14.33203125" style="89" customWidth="1"/>
    <col min="6" max="6" width="18.21875" style="89" customWidth="1"/>
    <col min="7" max="7" width="10.6640625" style="89" customWidth="1"/>
    <col min="8" max="16384" width="8.88671875" style="89"/>
  </cols>
  <sheetData>
    <row r="1" spans="1:9" ht="15.75" x14ac:dyDescent="0.4">
      <c r="A1" s="87" t="s">
        <v>397</v>
      </c>
      <c r="B1" s="87"/>
      <c r="C1" s="87"/>
      <c r="D1" s="87"/>
      <c r="E1" s="87"/>
      <c r="F1" s="87"/>
      <c r="G1" s="90" t="s">
        <v>108</v>
      </c>
    </row>
    <row r="2" spans="1:9" s="147" customFormat="1" ht="30.75" customHeight="1" x14ac:dyDescent="0.4">
      <c r="A2" s="145" t="s">
        <v>159</v>
      </c>
      <c r="B2" s="146"/>
      <c r="C2" s="146"/>
      <c r="D2" s="146"/>
      <c r="E2" s="146"/>
      <c r="F2" s="91"/>
      <c r="G2" s="115" t="s">
        <v>92</v>
      </c>
      <c r="I2" s="115"/>
    </row>
    <row r="3" spans="1:9" ht="29.65" x14ac:dyDescent="0.4">
      <c r="A3" s="162" t="s">
        <v>398</v>
      </c>
      <c r="B3" s="161" t="s">
        <v>399</v>
      </c>
      <c r="C3" s="161" t="s">
        <v>400</v>
      </c>
      <c r="D3" s="161" t="s">
        <v>401</v>
      </c>
      <c r="E3" s="191" t="s">
        <v>402</v>
      </c>
      <c r="F3" s="191" t="s">
        <v>403</v>
      </c>
      <c r="G3" s="161" t="s">
        <v>404</v>
      </c>
    </row>
    <row r="4" spans="1:9" ht="21" customHeight="1" x14ac:dyDescent="0.4">
      <c r="A4" s="163" t="s">
        <v>405</v>
      </c>
      <c r="B4" s="333">
        <v>70</v>
      </c>
      <c r="C4" s="333">
        <v>3</v>
      </c>
      <c r="D4" s="334">
        <v>73</v>
      </c>
      <c r="E4" s="98">
        <v>67</v>
      </c>
      <c r="F4" s="98">
        <v>3</v>
      </c>
      <c r="G4" s="334">
        <f>SUM(Table2.7[[#This Row],[Medicinal products, 20212]:[Plant protection products, 20212]])</f>
        <v>70</v>
      </c>
    </row>
    <row r="5" spans="1:9" x14ac:dyDescent="0.4">
      <c r="A5" s="148" t="s">
        <v>406</v>
      </c>
      <c r="B5" s="220">
        <v>71</v>
      </c>
      <c r="C5" s="220">
        <v>6</v>
      </c>
      <c r="D5" s="220">
        <v>77</v>
      </c>
      <c r="E5" s="98">
        <v>67</v>
      </c>
      <c r="F5" s="98">
        <v>8</v>
      </c>
      <c r="G5" s="220">
        <f>SUM(Table2.7[[#This Row],[Medicinal products, 20212]:[Plant protection products, 20212]])</f>
        <v>75</v>
      </c>
    </row>
    <row r="6" spans="1:9" x14ac:dyDescent="0.4">
      <c r="A6" s="148" t="s">
        <v>407</v>
      </c>
      <c r="B6" s="220">
        <v>20</v>
      </c>
      <c r="C6" s="220">
        <v>2</v>
      </c>
      <c r="D6" s="220">
        <v>22</v>
      </c>
      <c r="E6" s="98">
        <v>15</v>
      </c>
      <c r="F6" s="98">
        <v>1</v>
      </c>
      <c r="G6" s="220">
        <f>SUM(Table2.7[[#This Row],[Medicinal products, 20212]:[Plant protection products, 20212]])</f>
        <v>16</v>
      </c>
    </row>
    <row r="7" spans="1:9" s="149" customFormat="1" x14ac:dyDescent="0.4">
      <c r="A7" s="148" t="s">
        <v>408</v>
      </c>
      <c r="B7" s="220">
        <v>9</v>
      </c>
      <c r="C7" s="220">
        <v>0</v>
      </c>
      <c r="D7" s="220">
        <v>9</v>
      </c>
      <c r="E7" s="98">
        <v>2</v>
      </c>
      <c r="F7" s="98">
        <v>0</v>
      </c>
      <c r="G7" s="220">
        <f>SUM(Table2.7[[#This Row],[Medicinal products, 20212]:[Plant protection products, 20212]])</f>
        <v>2</v>
      </c>
      <c r="H7" s="89"/>
    </row>
    <row r="8" spans="1:9" s="149" customFormat="1" ht="21" customHeight="1" x14ac:dyDescent="0.4">
      <c r="A8" s="42" t="s">
        <v>409</v>
      </c>
      <c r="B8" s="220">
        <v>42</v>
      </c>
      <c r="C8" s="220">
        <v>2</v>
      </c>
      <c r="D8" s="220">
        <v>44</v>
      </c>
      <c r="E8" s="335">
        <v>45</v>
      </c>
      <c r="F8" s="335">
        <v>3</v>
      </c>
      <c r="G8" s="220">
        <f>SUM(Table2.7[[#This Row],[Medicinal products, 20212]:[Plant protection products, 20212]])</f>
        <v>48</v>
      </c>
      <c r="H8" s="89"/>
    </row>
    <row r="9" spans="1:9" ht="21.75" customHeight="1" x14ac:dyDescent="0.4">
      <c r="A9" s="164"/>
      <c r="B9" s="111"/>
      <c r="C9" s="111"/>
      <c r="D9" s="111"/>
      <c r="E9" s="111"/>
      <c r="F9" s="111"/>
      <c r="G9" s="112" t="s">
        <v>127</v>
      </c>
    </row>
    <row r="10" spans="1:9" x14ac:dyDescent="0.4">
      <c r="A10" s="101" t="s">
        <v>92</v>
      </c>
    </row>
    <row r="11" spans="1:9" ht="22.35" customHeight="1" x14ac:dyDescent="0.4">
      <c r="A11" s="102" t="s">
        <v>410</v>
      </c>
      <c r="B11" s="102"/>
      <c r="C11" s="102"/>
      <c r="D11" s="102"/>
      <c r="E11" s="102"/>
      <c r="F11" s="102"/>
      <c r="G11" s="102"/>
    </row>
    <row r="12" spans="1:9" s="96" customFormat="1" ht="16.350000000000001" customHeight="1" x14ac:dyDescent="0.4">
      <c r="A12" s="165" t="s">
        <v>411</v>
      </c>
      <c r="B12" s="165"/>
      <c r="C12" s="165"/>
      <c r="D12" s="165"/>
      <c r="E12" s="165"/>
      <c r="F12" s="165"/>
      <c r="G12" s="165"/>
    </row>
    <row r="13" spans="1:9" ht="24.75" customHeight="1" x14ac:dyDescent="0.4">
      <c r="A13" s="102"/>
      <c r="B13" s="160"/>
      <c r="C13" s="160"/>
      <c r="D13" s="160"/>
      <c r="E13" s="160"/>
      <c r="F13" s="160"/>
      <c r="G13" s="160"/>
    </row>
    <row r="14" spans="1:9" ht="15" customHeight="1" x14ac:dyDescent="0.4">
      <c r="A14" s="102"/>
      <c r="B14" s="102"/>
      <c r="C14" s="102"/>
      <c r="D14" s="102"/>
      <c r="E14" s="102"/>
      <c r="F14" s="102"/>
      <c r="G14" s="102"/>
    </row>
  </sheetData>
  <phoneticPr fontId="31" type="noConversion"/>
  <hyperlinks>
    <hyperlink ref="G1" location="Contents!A1" display="Contents" xr:uid="{D1BFD12D-ADC5-43EE-9424-ED9FE82E3BED}"/>
    <hyperlink ref="G2" location="Notes!A1" display="Notes" xr:uid="{5FB8BC8B-0BE1-4C41-91BA-BA5208EA4E5B}"/>
  </hyperlinks>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51E3B-9D73-4B48-9FFC-E7027B166AA6}">
  <dimension ref="A1:H28"/>
  <sheetViews>
    <sheetView workbookViewId="0"/>
  </sheetViews>
  <sheetFormatPr defaultColWidth="8.88671875" defaultRowHeight="15" x14ac:dyDescent="0.4"/>
  <cols>
    <col min="1" max="1" width="11" style="89" customWidth="1"/>
    <col min="2" max="3" width="10.21875" style="89" customWidth="1"/>
    <col min="4" max="4" width="13.5546875" style="89" customWidth="1"/>
    <col min="5" max="5" width="14.21875" style="89" customWidth="1"/>
    <col min="6" max="6" width="17.6640625" style="89" customWidth="1"/>
    <col min="7" max="7" width="10.21875" style="89" customWidth="1"/>
    <col min="8" max="16384" width="8.88671875" style="89"/>
  </cols>
  <sheetData>
    <row r="1" spans="1:8" ht="15.75" x14ac:dyDescent="0.4">
      <c r="A1" s="87" t="s">
        <v>412</v>
      </c>
      <c r="B1" s="87"/>
      <c r="C1" s="87"/>
      <c r="D1" s="87"/>
      <c r="E1" s="87"/>
      <c r="F1" s="87"/>
      <c r="G1" s="87"/>
      <c r="H1" s="90" t="s">
        <v>108</v>
      </c>
    </row>
    <row r="2" spans="1:8" x14ac:dyDescent="0.4">
      <c r="A2" s="91" t="s">
        <v>413</v>
      </c>
      <c r="B2" s="91"/>
      <c r="C2" s="91"/>
      <c r="D2" s="91"/>
      <c r="E2" s="91"/>
      <c r="F2" s="91"/>
      <c r="G2" s="91"/>
      <c r="H2" s="115" t="s">
        <v>92</v>
      </c>
    </row>
    <row r="3" spans="1:8" s="169" customFormat="1" ht="62.65" customHeight="1" x14ac:dyDescent="0.4">
      <c r="A3" s="168" t="s">
        <v>275</v>
      </c>
      <c r="B3" s="168" t="s">
        <v>164</v>
      </c>
      <c r="C3" s="168" t="s">
        <v>414</v>
      </c>
      <c r="D3" s="168" t="s">
        <v>415</v>
      </c>
      <c r="E3" s="168" t="s">
        <v>416</v>
      </c>
      <c r="F3" s="168" t="s">
        <v>417</v>
      </c>
    </row>
    <row r="4" spans="1:8" ht="27.75" customHeight="1" x14ac:dyDescent="0.4">
      <c r="A4" s="144">
        <v>2000</v>
      </c>
      <c r="B4" s="144">
        <v>87</v>
      </c>
      <c r="C4" s="170">
        <v>67</v>
      </c>
      <c r="D4" s="170">
        <v>20</v>
      </c>
      <c r="E4" s="170">
        <v>3</v>
      </c>
      <c r="F4" s="170">
        <v>84</v>
      </c>
    </row>
    <row r="5" spans="1:8" x14ac:dyDescent="0.4">
      <c r="A5" s="66">
        <v>2001</v>
      </c>
      <c r="B5" s="66">
        <v>102</v>
      </c>
      <c r="C5" s="171">
        <v>86</v>
      </c>
      <c r="D5" s="171">
        <v>16</v>
      </c>
      <c r="E5" s="171">
        <v>0</v>
      </c>
      <c r="F5" s="171">
        <v>102</v>
      </c>
    </row>
    <row r="6" spans="1:8" x14ac:dyDescent="0.4">
      <c r="A6" s="66">
        <v>2002</v>
      </c>
      <c r="B6" s="66">
        <v>127</v>
      </c>
      <c r="C6" s="171">
        <v>117</v>
      </c>
      <c r="D6" s="171">
        <v>10</v>
      </c>
      <c r="E6" s="171">
        <v>4</v>
      </c>
      <c r="F6" s="171">
        <v>123</v>
      </c>
    </row>
    <row r="7" spans="1:8" x14ac:dyDescent="0.4">
      <c r="A7" s="66">
        <v>2003</v>
      </c>
      <c r="B7" s="66">
        <v>105</v>
      </c>
      <c r="C7" s="171">
        <v>90</v>
      </c>
      <c r="D7" s="171">
        <v>15</v>
      </c>
      <c r="E7" s="171">
        <v>0</v>
      </c>
      <c r="F7" s="171">
        <v>105</v>
      </c>
    </row>
    <row r="8" spans="1:8" x14ac:dyDescent="0.4">
      <c r="A8" s="66">
        <v>2004</v>
      </c>
      <c r="B8" s="66">
        <v>77</v>
      </c>
      <c r="C8" s="171">
        <v>73</v>
      </c>
      <c r="D8" s="171">
        <v>4</v>
      </c>
      <c r="E8" s="171">
        <v>1</v>
      </c>
      <c r="F8" s="171">
        <v>76</v>
      </c>
    </row>
    <row r="9" spans="1:8" x14ac:dyDescent="0.4">
      <c r="A9" s="66">
        <v>2005</v>
      </c>
      <c r="B9" s="66">
        <v>77</v>
      </c>
      <c r="C9" s="171">
        <v>70</v>
      </c>
      <c r="D9" s="171">
        <v>7</v>
      </c>
      <c r="E9" s="171">
        <v>9</v>
      </c>
      <c r="F9" s="171">
        <v>68</v>
      </c>
    </row>
    <row r="10" spans="1:8" x14ac:dyDescent="0.4">
      <c r="A10" s="66">
        <v>2006</v>
      </c>
      <c r="B10" s="66">
        <v>61</v>
      </c>
      <c r="C10" s="171">
        <v>51</v>
      </c>
      <c r="D10" s="171">
        <v>10</v>
      </c>
      <c r="E10" s="171">
        <v>0</v>
      </c>
      <c r="F10" s="171">
        <v>61</v>
      </c>
    </row>
    <row r="11" spans="1:8" x14ac:dyDescent="0.4">
      <c r="A11" s="66">
        <v>2007</v>
      </c>
      <c r="B11" s="66">
        <v>71</v>
      </c>
      <c r="C11" s="171">
        <v>56</v>
      </c>
      <c r="D11" s="171">
        <v>15</v>
      </c>
      <c r="E11" s="171">
        <v>3</v>
      </c>
      <c r="F11" s="171">
        <v>68</v>
      </c>
    </row>
    <row r="12" spans="1:8" x14ac:dyDescent="0.4">
      <c r="A12" s="66">
        <v>2008</v>
      </c>
      <c r="B12" s="66">
        <v>101</v>
      </c>
      <c r="C12" s="171">
        <v>98</v>
      </c>
      <c r="D12" s="171">
        <v>3</v>
      </c>
      <c r="E12" s="171">
        <v>2</v>
      </c>
      <c r="F12" s="171">
        <v>99</v>
      </c>
    </row>
    <row r="13" spans="1:8" x14ac:dyDescent="0.4">
      <c r="A13" s="66">
        <v>2009</v>
      </c>
      <c r="B13" s="66">
        <v>97</v>
      </c>
      <c r="C13" s="171">
        <v>83</v>
      </c>
      <c r="D13" s="171">
        <v>14</v>
      </c>
      <c r="E13" s="171">
        <v>2</v>
      </c>
      <c r="F13" s="171">
        <v>95</v>
      </c>
    </row>
    <row r="14" spans="1:8" x14ac:dyDescent="0.4">
      <c r="A14" s="66">
        <v>2010</v>
      </c>
      <c r="B14" s="66">
        <v>92</v>
      </c>
      <c r="C14" s="171">
        <v>87</v>
      </c>
      <c r="D14" s="171">
        <v>5</v>
      </c>
      <c r="E14" s="171">
        <v>0</v>
      </c>
      <c r="F14" s="171">
        <v>82</v>
      </c>
    </row>
    <row r="15" spans="1:8" x14ac:dyDescent="0.4">
      <c r="A15" s="66">
        <v>2011</v>
      </c>
      <c r="B15" s="66">
        <v>81</v>
      </c>
      <c r="C15" s="171">
        <v>71</v>
      </c>
      <c r="D15" s="171">
        <v>10</v>
      </c>
      <c r="E15" s="171">
        <v>0</v>
      </c>
      <c r="F15" s="171">
        <v>81</v>
      </c>
    </row>
    <row r="16" spans="1:8" x14ac:dyDescent="0.4">
      <c r="A16" s="66">
        <v>2012</v>
      </c>
      <c r="B16" s="66">
        <v>42</v>
      </c>
      <c r="C16" s="171">
        <v>38</v>
      </c>
      <c r="D16" s="171">
        <v>4</v>
      </c>
      <c r="E16" s="171">
        <v>0</v>
      </c>
      <c r="F16" s="171">
        <v>42</v>
      </c>
    </row>
    <row r="17" spans="1:6" x14ac:dyDescent="0.4">
      <c r="A17" s="66">
        <v>2013</v>
      </c>
      <c r="B17" s="66">
        <v>82</v>
      </c>
      <c r="C17" s="171">
        <v>77</v>
      </c>
      <c r="D17" s="171">
        <v>5</v>
      </c>
      <c r="E17" s="171">
        <v>0</v>
      </c>
      <c r="F17" s="171">
        <v>82</v>
      </c>
    </row>
    <row r="18" spans="1:6" x14ac:dyDescent="0.4">
      <c r="A18" s="66">
        <v>2014</v>
      </c>
      <c r="B18" s="66">
        <v>56</v>
      </c>
      <c r="C18" s="171">
        <v>56</v>
      </c>
      <c r="D18" s="171">
        <v>0</v>
      </c>
      <c r="E18" s="171">
        <v>0</v>
      </c>
      <c r="F18" s="171">
        <v>56</v>
      </c>
    </row>
    <row r="19" spans="1:6" x14ac:dyDescent="0.4">
      <c r="A19" s="66">
        <v>2015</v>
      </c>
      <c r="B19" s="66">
        <v>51</v>
      </c>
      <c r="C19" s="171">
        <v>48</v>
      </c>
      <c r="D19" s="171">
        <v>3</v>
      </c>
      <c r="E19" s="171">
        <v>0</v>
      </c>
      <c r="F19" s="171">
        <v>42</v>
      </c>
    </row>
    <row r="20" spans="1:6" x14ac:dyDescent="0.4">
      <c r="A20" s="66">
        <v>2016</v>
      </c>
      <c r="B20" s="66">
        <v>53</v>
      </c>
      <c r="C20" s="171">
        <v>47</v>
      </c>
      <c r="D20" s="171">
        <v>6</v>
      </c>
      <c r="E20" s="171">
        <v>0</v>
      </c>
      <c r="F20" s="171">
        <v>46</v>
      </c>
    </row>
    <row r="21" spans="1:6" x14ac:dyDescent="0.4">
      <c r="A21" s="66">
        <v>2017</v>
      </c>
      <c r="B21" s="66">
        <v>40</v>
      </c>
      <c r="C21" s="171">
        <v>29</v>
      </c>
      <c r="D21" s="171">
        <v>11</v>
      </c>
      <c r="E21" s="171">
        <v>0</v>
      </c>
      <c r="F21" s="171">
        <v>29</v>
      </c>
    </row>
    <row r="22" spans="1:6" x14ac:dyDescent="0.4">
      <c r="A22" s="66">
        <v>2018</v>
      </c>
      <c r="B22" s="66">
        <v>66</v>
      </c>
      <c r="C22" s="171">
        <v>47</v>
      </c>
      <c r="D22" s="171">
        <v>19</v>
      </c>
      <c r="E22" s="171">
        <v>0</v>
      </c>
      <c r="F22" s="171">
        <v>47</v>
      </c>
    </row>
    <row r="23" spans="1:6" x14ac:dyDescent="0.4">
      <c r="A23" s="66">
        <v>2019</v>
      </c>
      <c r="B23" s="152">
        <v>51</v>
      </c>
      <c r="C23" s="89">
        <v>48</v>
      </c>
      <c r="D23" s="89">
        <v>3</v>
      </c>
      <c r="E23" s="89">
        <v>0</v>
      </c>
      <c r="F23" s="89">
        <v>47</v>
      </c>
    </row>
    <row r="24" spans="1:6" x14ac:dyDescent="0.4">
      <c r="A24" s="66">
        <v>2020</v>
      </c>
      <c r="B24" s="66">
        <v>34</v>
      </c>
      <c r="C24" s="171">
        <v>26</v>
      </c>
      <c r="D24" s="171">
        <v>8</v>
      </c>
      <c r="E24" s="171">
        <v>0</v>
      </c>
      <c r="F24" s="171">
        <v>24</v>
      </c>
    </row>
    <row r="25" spans="1:6" ht="27" customHeight="1" x14ac:dyDescent="0.4">
      <c r="A25" s="66">
        <v>2021</v>
      </c>
      <c r="B25" s="66">
        <v>45</v>
      </c>
      <c r="C25" s="171">
        <v>36</v>
      </c>
      <c r="D25" s="171">
        <v>9</v>
      </c>
      <c r="E25" s="171">
        <v>0</v>
      </c>
      <c r="F25" s="171">
        <v>36</v>
      </c>
    </row>
    <row r="26" spans="1:6" x14ac:dyDescent="0.4">
      <c r="A26" s="98"/>
      <c r="B26" s="98"/>
      <c r="C26" s="100"/>
      <c r="D26" s="100"/>
      <c r="E26" s="100"/>
      <c r="F26" s="100" t="s">
        <v>127</v>
      </c>
    </row>
    <row r="27" spans="1:6" ht="20.65" customHeight="1" x14ac:dyDescent="0.4">
      <c r="A27" s="101" t="s">
        <v>92</v>
      </c>
    </row>
    <row r="28" spans="1:6" ht="15" customHeight="1" x14ac:dyDescent="0.4">
      <c r="A28" s="102" t="s">
        <v>418</v>
      </c>
      <c r="B28" s="102"/>
      <c r="C28" s="102"/>
      <c r="D28" s="102"/>
      <c r="E28" s="102"/>
      <c r="F28" s="102"/>
    </row>
  </sheetData>
  <hyperlinks>
    <hyperlink ref="H1" location="Contents!A1" display="Contents" xr:uid="{DBA26FAC-FCE9-4A4A-A510-41BE1004F187}"/>
    <hyperlink ref="H2" location="Notes!A1" display="Notes" xr:uid="{24460C33-410B-44F9-A8B1-DD7D1EFD679A}"/>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43285-FAC2-4074-A768-0BBC9C5F6AEA}">
  <dimension ref="A1:I29"/>
  <sheetViews>
    <sheetView workbookViewId="0"/>
  </sheetViews>
  <sheetFormatPr defaultColWidth="8.88671875" defaultRowHeight="15" x14ac:dyDescent="0.4"/>
  <cols>
    <col min="1" max="1" width="11" style="5" customWidth="1"/>
    <col min="2" max="2" width="17.44140625" style="5" customWidth="1"/>
    <col min="3" max="3" width="4.5546875" style="5" customWidth="1"/>
    <col min="4" max="5" width="10.21875" style="5" customWidth="1"/>
    <col min="6" max="6" width="4.5546875" style="5" customWidth="1"/>
    <col min="7" max="8" width="11.5546875" style="5" customWidth="1"/>
    <col min="9" max="9" width="4.5546875" style="5" customWidth="1"/>
    <col min="10" max="10" width="11.5546875" style="5" customWidth="1"/>
    <col min="11" max="16384" width="8.88671875" style="5"/>
  </cols>
  <sheetData>
    <row r="1" spans="1:9" ht="15.75" x14ac:dyDescent="0.4">
      <c r="A1" s="6" t="s">
        <v>419</v>
      </c>
      <c r="B1" s="6"/>
      <c r="C1" s="6"/>
      <c r="D1" s="6"/>
      <c r="E1" s="6"/>
      <c r="F1" s="6"/>
      <c r="G1" s="87"/>
      <c r="H1" s="90" t="s">
        <v>108</v>
      </c>
      <c r="I1" s="6"/>
    </row>
    <row r="2" spans="1:9" x14ac:dyDescent="0.4">
      <c r="A2" s="7" t="s">
        <v>420</v>
      </c>
      <c r="B2" s="7"/>
      <c r="C2" s="7"/>
      <c r="D2" s="7"/>
      <c r="E2" s="7"/>
      <c r="F2" s="7"/>
      <c r="G2" s="91"/>
      <c r="H2" s="115" t="s">
        <v>92</v>
      </c>
      <c r="I2" s="7"/>
    </row>
    <row r="3" spans="1:9" s="32" customFormat="1" ht="40.5" customHeight="1" x14ac:dyDescent="0.4">
      <c r="A3" s="167" t="s">
        <v>275</v>
      </c>
      <c r="B3" s="167" t="s">
        <v>421</v>
      </c>
      <c r="G3" s="5"/>
    </row>
    <row r="4" spans="1:9" x14ac:dyDescent="0.4">
      <c r="A4" s="166">
        <v>2000</v>
      </c>
      <c r="B4" s="82">
        <v>43</v>
      </c>
    </row>
    <row r="5" spans="1:9" x14ac:dyDescent="0.4">
      <c r="A5" s="26">
        <v>2001</v>
      </c>
      <c r="B5" s="3">
        <v>39</v>
      </c>
    </row>
    <row r="6" spans="1:9" x14ac:dyDescent="0.4">
      <c r="A6" s="26">
        <v>2002</v>
      </c>
      <c r="B6" s="3">
        <v>46</v>
      </c>
    </row>
    <row r="7" spans="1:9" x14ac:dyDescent="0.4">
      <c r="A7" s="26">
        <v>2003</v>
      </c>
      <c r="B7" s="3">
        <v>33</v>
      </c>
    </row>
    <row r="8" spans="1:9" x14ac:dyDescent="0.4">
      <c r="A8" s="26">
        <v>2004</v>
      </c>
      <c r="B8" s="3">
        <v>26</v>
      </c>
    </row>
    <row r="9" spans="1:9" x14ac:dyDescent="0.4">
      <c r="A9" s="26">
        <v>2005</v>
      </c>
      <c r="B9" s="3">
        <v>76</v>
      </c>
    </row>
    <row r="10" spans="1:9" x14ac:dyDescent="0.4">
      <c r="A10" s="26">
        <v>2006</v>
      </c>
      <c r="B10" s="3">
        <v>97</v>
      </c>
    </row>
    <row r="11" spans="1:9" x14ac:dyDescent="0.4">
      <c r="A11" s="26">
        <v>2007</v>
      </c>
      <c r="B11" s="3">
        <v>184</v>
      </c>
    </row>
    <row r="12" spans="1:9" x14ac:dyDescent="0.4">
      <c r="A12" s="26">
        <v>2008</v>
      </c>
      <c r="B12" s="3">
        <v>68</v>
      </c>
    </row>
    <row r="13" spans="1:9" x14ac:dyDescent="0.4">
      <c r="A13" s="26">
        <v>2009</v>
      </c>
      <c r="B13" s="3">
        <v>153</v>
      </c>
    </row>
    <row r="14" spans="1:9" x14ac:dyDescent="0.4">
      <c r="A14" s="26">
        <v>2010</v>
      </c>
      <c r="B14" s="3">
        <v>79</v>
      </c>
    </row>
    <row r="15" spans="1:9" x14ac:dyDescent="0.4">
      <c r="A15" s="26">
        <v>2011</v>
      </c>
      <c r="B15" s="3">
        <v>59</v>
      </c>
    </row>
    <row r="16" spans="1:9" x14ac:dyDescent="0.4">
      <c r="A16" s="26">
        <v>2012</v>
      </c>
      <c r="B16" s="3">
        <v>21</v>
      </c>
    </row>
    <row r="17" spans="1:9" x14ac:dyDescent="0.4">
      <c r="A17" s="26">
        <v>2013</v>
      </c>
      <c r="B17" s="3">
        <v>186</v>
      </c>
    </row>
    <row r="18" spans="1:9" x14ac:dyDescent="0.4">
      <c r="A18" s="26">
        <v>2014</v>
      </c>
      <c r="B18" s="3">
        <v>51</v>
      </c>
    </row>
    <row r="19" spans="1:9" x14ac:dyDescent="0.4">
      <c r="A19" s="26">
        <v>2015</v>
      </c>
      <c r="B19" s="3">
        <v>17</v>
      </c>
    </row>
    <row r="20" spans="1:9" x14ac:dyDescent="0.4">
      <c r="A20" s="26">
        <v>2016</v>
      </c>
      <c r="B20" s="3">
        <v>10</v>
      </c>
    </row>
    <row r="21" spans="1:9" x14ac:dyDescent="0.4">
      <c r="A21" s="26">
        <v>2017</v>
      </c>
      <c r="B21" s="3">
        <v>17</v>
      </c>
    </row>
    <row r="22" spans="1:9" x14ac:dyDescent="0.4">
      <c r="A22" s="26">
        <v>2018</v>
      </c>
      <c r="B22" s="3">
        <v>6</v>
      </c>
    </row>
    <row r="23" spans="1:9" x14ac:dyDescent="0.4">
      <c r="A23" s="26">
        <v>2019</v>
      </c>
      <c r="B23" s="3">
        <v>3</v>
      </c>
    </row>
    <row r="24" spans="1:9" x14ac:dyDescent="0.4">
      <c r="A24" s="26">
        <v>2020</v>
      </c>
      <c r="B24" s="3">
        <v>4</v>
      </c>
    </row>
    <row r="25" spans="1:9" x14ac:dyDescent="0.4">
      <c r="A25" s="26">
        <v>2021</v>
      </c>
      <c r="B25" s="3">
        <v>5</v>
      </c>
    </row>
    <row r="26" spans="1:9" x14ac:dyDescent="0.4">
      <c r="A26" s="82"/>
      <c r="B26" s="83" t="s">
        <v>127</v>
      </c>
      <c r="C26" s="13"/>
      <c r="D26" s="13"/>
      <c r="E26" s="13"/>
      <c r="F26" s="13"/>
      <c r="I26" s="13"/>
    </row>
    <row r="27" spans="1:9" x14ac:dyDescent="0.4">
      <c r="A27" s="12" t="s">
        <v>92</v>
      </c>
      <c r="G27" s="10"/>
    </row>
    <row r="28" spans="1:9" ht="15" customHeight="1" x14ac:dyDescent="0.4">
      <c r="A28" s="10" t="s">
        <v>422</v>
      </c>
      <c r="B28" s="10"/>
      <c r="C28" s="10"/>
      <c r="D28" s="10"/>
      <c r="E28" s="10"/>
      <c r="F28" s="10"/>
      <c r="H28" s="10"/>
      <c r="I28" s="10"/>
    </row>
    <row r="29" spans="1:9" x14ac:dyDescent="0.4">
      <c r="A29"/>
      <c r="B29"/>
    </row>
  </sheetData>
  <hyperlinks>
    <hyperlink ref="H1" location="Contents!A1" display="Contents" xr:uid="{8BC10D86-AF98-4AEB-877E-A4B798EEC283}"/>
    <hyperlink ref="H2" location="Notes!A1" display="Notes" xr:uid="{A3E7637C-FF0E-4010-83BA-172ADA1657B1}"/>
  </hyperlinks>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515BB-30F5-42D3-B7D7-178B972B120F}">
  <dimension ref="A1:G28"/>
  <sheetViews>
    <sheetView workbookViewId="0"/>
  </sheetViews>
  <sheetFormatPr defaultColWidth="8.88671875" defaultRowHeight="15" x14ac:dyDescent="0.4"/>
  <cols>
    <col min="1" max="1" width="11" style="5" customWidth="1"/>
    <col min="2" max="2" width="18.33203125" style="5" customWidth="1"/>
    <col min="3" max="3" width="4.5546875" style="5" customWidth="1"/>
    <col min="4" max="5" width="10.21875" style="5" customWidth="1"/>
    <col min="6" max="6" width="11.5546875" style="5" customWidth="1"/>
    <col min="7" max="7" width="4.5546875" style="5" customWidth="1"/>
    <col min="8" max="8" width="11.5546875" style="5" customWidth="1"/>
    <col min="9" max="16384" width="8.88671875" style="5"/>
  </cols>
  <sheetData>
    <row r="1" spans="1:7" ht="15.75" x14ac:dyDescent="0.4">
      <c r="A1" s="6" t="s">
        <v>423</v>
      </c>
      <c r="B1" s="6"/>
      <c r="C1" s="6"/>
      <c r="D1" s="6"/>
      <c r="E1" s="6"/>
      <c r="F1" s="90" t="s">
        <v>108</v>
      </c>
      <c r="G1" s="6"/>
    </row>
    <row r="2" spans="1:7" x14ac:dyDescent="0.4">
      <c r="A2" s="7" t="s">
        <v>420</v>
      </c>
      <c r="B2" s="7"/>
      <c r="C2" s="7"/>
      <c r="D2" s="7"/>
      <c r="F2" s="115" t="s">
        <v>92</v>
      </c>
      <c r="G2" s="7"/>
    </row>
    <row r="3" spans="1:7" s="172" customFormat="1" ht="29.25" customHeight="1" x14ac:dyDescent="0.4">
      <c r="A3" s="167" t="s">
        <v>424</v>
      </c>
      <c r="B3" s="167" t="s">
        <v>425</v>
      </c>
    </row>
    <row r="4" spans="1:7" ht="19.5" customHeight="1" x14ac:dyDescent="0.4">
      <c r="A4" s="331">
        <v>2000</v>
      </c>
      <c r="B4" s="332">
        <v>28</v>
      </c>
      <c r="C4" s="3"/>
    </row>
    <row r="5" spans="1:7" ht="19.5" customHeight="1" x14ac:dyDescent="0.4">
      <c r="A5" s="26">
        <v>2001</v>
      </c>
      <c r="B5" s="3">
        <v>43</v>
      </c>
      <c r="C5" s="3"/>
    </row>
    <row r="6" spans="1:7" x14ac:dyDescent="0.4">
      <c r="A6" s="26">
        <v>2002</v>
      </c>
      <c r="B6" s="3">
        <v>43</v>
      </c>
      <c r="C6" s="3"/>
    </row>
    <row r="7" spans="1:7" x14ac:dyDescent="0.4">
      <c r="A7" s="26">
        <v>2003</v>
      </c>
      <c r="B7" s="3">
        <v>58</v>
      </c>
      <c r="C7" s="3"/>
    </row>
    <row r="8" spans="1:7" x14ac:dyDescent="0.4">
      <c r="A8" s="26">
        <v>2004</v>
      </c>
      <c r="B8" s="3">
        <v>44</v>
      </c>
      <c r="C8" s="3"/>
    </row>
    <row r="9" spans="1:7" x14ac:dyDescent="0.4">
      <c r="A9" s="26">
        <v>2005</v>
      </c>
      <c r="B9" s="3">
        <v>32</v>
      </c>
      <c r="C9" s="3"/>
    </row>
    <row r="10" spans="1:7" x14ac:dyDescent="0.4">
      <c r="A10" s="26">
        <v>2006</v>
      </c>
      <c r="B10" s="3">
        <v>34</v>
      </c>
      <c r="C10" s="3"/>
    </row>
    <row r="11" spans="1:7" x14ac:dyDescent="0.4">
      <c r="A11" s="26">
        <v>2007</v>
      </c>
      <c r="B11" s="3">
        <v>32</v>
      </c>
      <c r="C11" s="3"/>
    </row>
    <row r="12" spans="1:7" x14ac:dyDescent="0.4">
      <c r="A12" s="26">
        <v>2008</v>
      </c>
      <c r="B12" s="3">
        <v>40</v>
      </c>
      <c r="C12" s="3"/>
    </row>
    <row r="13" spans="1:7" x14ac:dyDescent="0.4">
      <c r="A13" s="26">
        <v>2009</v>
      </c>
      <c r="B13" s="3">
        <v>58</v>
      </c>
      <c r="C13" s="3"/>
    </row>
    <row r="14" spans="1:7" x14ac:dyDescent="0.4">
      <c r="A14" s="26">
        <v>2010</v>
      </c>
      <c r="B14" s="3">
        <v>79</v>
      </c>
      <c r="C14" s="3"/>
    </row>
    <row r="15" spans="1:7" x14ac:dyDescent="0.4">
      <c r="A15" s="26">
        <v>2011</v>
      </c>
      <c r="B15" s="3">
        <v>70</v>
      </c>
      <c r="C15" s="3"/>
    </row>
    <row r="16" spans="1:7" x14ac:dyDescent="0.4">
      <c r="A16" s="26">
        <v>2012</v>
      </c>
      <c r="B16" s="3">
        <v>37</v>
      </c>
      <c r="C16" s="3"/>
    </row>
    <row r="17" spans="1:7" x14ac:dyDescent="0.4">
      <c r="A17" s="26">
        <v>2013</v>
      </c>
      <c r="B17" s="3">
        <v>60</v>
      </c>
      <c r="C17" s="3"/>
    </row>
    <row r="18" spans="1:7" x14ac:dyDescent="0.4">
      <c r="A18" s="26">
        <v>2014</v>
      </c>
      <c r="B18" s="3">
        <v>41</v>
      </c>
      <c r="C18" s="3"/>
    </row>
    <row r="19" spans="1:7" x14ac:dyDescent="0.4">
      <c r="A19" s="26">
        <v>2015</v>
      </c>
      <c r="B19" s="3">
        <v>46</v>
      </c>
      <c r="C19" s="3"/>
    </row>
    <row r="20" spans="1:7" x14ac:dyDescent="0.4">
      <c r="A20" s="26">
        <v>2016</v>
      </c>
      <c r="B20" s="3">
        <v>48</v>
      </c>
      <c r="C20" s="3"/>
    </row>
    <row r="21" spans="1:7" x14ac:dyDescent="0.4">
      <c r="A21" s="26">
        <v>2017</v>
      </c>
      <c r="B21" s="3">
        <v>39</v>
      </c>
      <c r="C21" s="3"/>
    </row>
    <row r="22" spans="1:7" x14ac:dyDescent="0.4">
      <c r="A22" s="26">
        <v>2018</v>
      </c>
      <c r="B22" s="3">
        <v>65</v>
      </c>
      <c r="C22" s="3"/>
    </row>
    <row r="23" spans="1:7" x14ac:dyDescent="0.4">
      <c r="A23" s="26">
        <v>2019</v>
      </c>
      <c r="B23" s="3">
        <v>51</v>
      </c>
    </row>
    <row r="24" spans="1:7" x14ac:dyDescent="0.4">
      <c r="A24" s="26">
        <v>2020</v>
      </c>
      <c r="B24" s="3">
        <v>32</v>
      </c>
    </row>
    <row r="25" spans="1:7" ht="21.75" customHeight="1" x14ac:dyDescent="0.4">
      <c r="A25" s="26">
        <v>2021</v>
      </c>
      <c r="B25" s="75">
        <v>44</v>
      </c>
    </row>
    <row r="26" spans="1:7" s="46" customFormat="1" ht="27" customHeight="1" x14ac:dyDescent="0.4">
      <c r="A26" s="173"/>
      <c r="B26" s="174" t="s">
        <v>127</v>
      </c>
      <c r="C26" s="175"/>
      <c r="D26" s="175"/>
      <c r="E26" s="175"/>
      <c r="G26" s="175"/>
    </row>
    <row r="27" spans="1:7" x14ac:dyDescent="0.4">
      <c r="A27" s="12" t="s">
        <v>92</v>
      </c>
    </row>
    <row r="28" spans="1:7" ht="15" customHeight="1" x14ac:dyDescent="0.4">
      <c r="A28" s="10" t="s">
        <v>426</v>
      </c>
      <c r="B28" s="10"/>
      <c r="C28" s="10"/>
      <c r="D28" s="10"/>
      <c r="E28" s="10"/>
      <c r="F28" s="10"/>
      <c r="G28" s="10"/>
    </row>
  </sheetData>
  <hyperlinks>
    <hyperlink ref="F1" location="Contents!A1" display="Contents" xr:uid="{D0BD9729-E67A-4F05-AC27-0305B3AD1EAF}"/>
    <hyperlink ref="F2" location="Notes!A1" display="Notes" xr:uid="{80E737A5-46BC-4C81-ABC3-C9C7D93DF15B}"/>
  </hyperlink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5297-F0CD-462B-B2B2-7F4DA22837CF}">
  <dimension ref="A1:I14"/>
  <sheetViews>
    <sheetView workbookViewId="0"/>
  </sheetViews>
  <sheetFormatPr defaultColWidth="8.88671875" defaultRowHeight="15" x14ac:dyDescent="0.4"/>
  <cols>
    <col min="1" max="1" width="24.21875" style="5" customWidth="1"/>
    <col min="2" max="2" width="14.44140625" style="5" customWidth="1"/>
    <col min="3" max="3" width="17.6640625" style="5" customWidth="1"/>
    <col min="4" max="4" width="14.109375" style="5" customWidth="1"/>
    <col min="5" max="5" width="17.21875" style="5" customWidth="1"/>
    <col min="6" max="6" width="18.6640625" style="5" customWidth="1"/>
    <col min="7" max="7" width="14.109375" style="5" customWidth="1"/>
    <col min="8" max="9" width="9.88671875" style="5" bestFit="1" customWidth="1"/>
    <col min="10" max="16384" width="8.88671875" style="5"/>
  </cols>
  <sheetData>
    <row r="1" spans="1:9" ht="15.75" x14ac:dyDescent="0.4">
      <c r="A1" s="6" t="s">
        <v>427</v>
      </c>
      <c r="B1" s="6"/>
      <c r="C1" s="6"/>
      <c r="D1" s="6"/>
      <c r="E1" s="6"/>
      <c r="G1" s="90" t="s">
        <v>108</v>
      </c>
      <c r="H1" s="6"/>
    </row>
    <row r="2" spans="1:9" x14ac:dyDescent="0.4">
      <c r="A2" s="25" t="s">
        <v>159</v>
      </c>
      <c r="B2" s="7"/>
      <c r="C2" s="7"/>
      <c r="D2" s="7"/>
      <c r="G2" s="115" t="s">
        <v>92</v>
      </c>
      <c r="H2" s="7"/>
      <c r="I2" s="8"/>
    </row>
    <row r="3" spans="1:9" s="14" customFormat="1" ht="61.35" customHeight="1" x14ac:dyDescent="0.4">
      <c r="A3" s="140" t="s">
        <v>428</v>
      </c>
      <c r="B3" s="177" t="s">
        <v>365</v>
      </c>
      <c r="C3" s="177" t="s">
        <v>429</v>
      </c>
      <c r="D3" s="177" t="s">
        <v>367</v>
      </c>
      <c r="E3" s="178" t="s">
        <v>368</v>
      </c>
      <c r="F3" s="141" t="s">
        <v>430</v>
      </c>
      <c r="G3" s="273" t="s">
        <v>431</v>
      </c>
      <c r="H3" s="172"/>
      <c r="I3" s="5"/>
    </row>
    <row r="4" spans="1:9" ht="23.25" customHeight="1" x14ac:dyDescent="0.4">
      <c r="A4" s="118" t="s">
        <v>432</v>
      </c>
      <c r="B4" s="119">
        <v>1369</v>
      </c>
      <c r="C4" s="119">
        <v>9440</v>
      </c>
      <c r="D4" s="124">
        <v>10809</v>
      </c>
      <c r="E4" s="288">
        <v>1726</v>
      </c>
      <c r="F4" s="288">
        <v>7809</v>
      </c>
      <c r="G4" s="288">
        <v>9535</v>
      </c>
    </row>
    <row r="5" spans="1:9" x14ac:dyDescent="0.4">
      <c r="A5" s="9" t="s">
        <v>433</v>
      </c>
      <c r="B5" s="16">
        <v>395</v>
      </c>
      <c r="C5" s="16">
        <v>1527</v>
      </c>
      <c r="D5" s="16">
        <v>1922</v>
      </c>
      <c r="E5" s="288">
        <v>410</v>
      </c>
      <c r="F5" s="288">
        <v>1241</v>
      </c>
      <c r="G5" s="288">
        <v>1651</v>
      </c>
    </row>
    <row r="6" spans="1:9" x14ac:dyDescent="0.4">
      <c r="A6" s="9" t="s">
        <v>434</v>
      </c>
      <c r="B6" s="63">
        <v>202</v>
      </c>
      <c r="C6" s="63">
        <v>1300</v>
      </c>
      <c r="D6" s="63">
        <v>1502</v>
      </c>
      <c r="E6" s="288">
        <v>143</v>
      </c>
      <c r="F6" s="288">
        <v>707</v>
      </c>
      <c r="G6" s="288">
        <v>850</v>
      </c>
    </row>
    <row r="7" spans="1:9" x14ac:dyDescent="0.4">
      <c r="A7" s="9" t="s">
        <v>435</v>
      </c>
      <c r="B7" s="63">
        <v>172</v>
      </c>
      <c r="C7" s="63">
        <v>734</v>
      </c>
      <c r="D7" s="63">
        <v>906</v>
      </c>
      <c r="E7" s="288">
        <v>173</v>
      </c>
      <c r="F7" s="288">
        <v>529</v>
      </c>
      <c r="G7" s="288">
        <v>702</v>
      </c>
    </row>
    <row r="8" spans="1:9" x14ac:dyDescent="0.4">
      <c r="A8" s="9" t="s">
        <v>436</v>
      </c>
      <c r="B8" s="63">
        <v>185</v>
      </c>
      <c r="C8" s="63">
        <v>655</v>
      </c>
      <c r="D8" s="63">
        <v>840</v>
      </c>
      <c r="E8" s="288">
        <v>240</v>
      </c>
      <c r="F8" s="288">
        <v>1094</v>
      </c>
      <c r="G8" s="288">
        <v>1334</v>
      </c>
    </row>
    <row r="9" spans="1:9" x14ac:dyDescent="0.4">
      <c r="A9" s="9" t="s">
        <v>437</v>
      </c>
      <c r="B9" s="63">
        <v>114</v>
      </c>
      <c r="C9" s="63">
        <v>702</v>
      </c>
      <c r="D9" s="63">
        <v>816</v>
      </c>
      <c r="E9" s="288">
        <v>429</v>
      </c>
      <c r="F9" s="288">
        <v>1995</v>
      </c>
      <c r="G9" s="288">
        <v>2424</v>
      </c>
    </row>
    <row r="10" spans="1:9" ht="27.75" customHeight="1" x14ac:dyDescent="0.4">
      <c r="A10" s="22" t="s">
        <v>164</v>
      </c>
      <c r="B10" s="176">
        <v>2437</v>
      </c>
      <c r="C10" s="176">
        <v>14358</v>
      </c>
      <c r="D10" s="176">
        <v>16795</v>
      </c>
      <c r="E10" s="176">
        <f>SUM(E4:E9)</f>
        <v>3121</v>
      </c>
      <c r="F10" s="176">
        <f t="shared" ref="F10:G10" si="0">SUM(F4:F9)</f>
        <v>13375</v>
      </c>
      <c r="G10" s="176">
        <f t="shared" si="0"/>
        <v>16496</v>
      </c>
    </row>
    <row r="11" spans="1:9" ht="27.75" customHeight="1" x14ac:dyDescent="0.4">
      <c r="A11" s="342" t="s">
        <v>387</v>
      </c>
      <c r="B11" s="343"/>
      <c r="C11" s="343"/>
      <c r="D11" s="343"/>
      <c r="E11" s="344">
        <f>((E10-B10)/B10)</f>
        <v>0.28067295855560115</v>
      </c>
      <c r="F11" s="344">
        <f t="shared" ref="F11:G11" si="1">((F10-C10)/C10)</f>
        <v>-6.8463574313971307E-2</v>
      </c>
      <c r="G11" s="344">
        <f t="shared" si="1"/>
        <v>-1.7802917534980648E-2</v>
      </c>
    </row>
    <row r="12" spans="1:9" x14ac:dyDescent="0.4">
      <c r="A12" s="3"/>
      <c r="B12" s="3"/>
      <c r="C12" s="3"/>
      <c r="D12" s="3"/>
      <c r="E12" s="3"/>
      <c r="F12" s="3"/>
      <c r="G12" s="13" t="s">
        <v>127</v>
      </c>
    </row>
    <row r="13" spans="1:9" x14ac:dyDescent="0.4">
      <c r="A13" s="12" t="s">
        <v>92</v>
      </c>
      <c r="B13" s="10"/>
      <c r="C13" s="10"/>
      <c r="D13" s="10"/>
      <c r="E13" s="10"/>
      <c r="F13" s="10"/>
    </row>
    <row r="14" spans="1:9" ht="28.5" customHeight="1" x14ac:dyDescent="0.4">
      <c r="A14" s="12" t="s">
        <v>438</v>
      </c>
      <c r="B14" s="12"/>
      <c r="C14" s="12"/>
      <c r="D14" s="12"/>
      <c r="E14" s="12"/>
      <c r="F14" s="12"/>
      <c r="G14" s="12"/>
    </row>
  </sheetData>
  <phoneticPr fontId="31" type="noConversion"/>
  <hyperlinks>
    <hyperlink ref="G1" location="Contents!A1" display="Contents" xr:uid="{D4EBACB2-A725-438D-A430-4A399684AC11}"/>
    <hyperlink ref="G2" location="Notes!A1" display="Notes" xr:uid="{E47BAAE2-71DC-4266-A0F2-92B9DDB1238B}"/>
  </hyperlinks>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0E8F9-F515-4F52-95C9-826647B1AB5F}">
  <dimension ref="A1:G14"/>
  <sheetViews>
    <sheetView workbookViewId="0"/>
  </sheetViews>
  <sheetFormatPr defaultColWidth="8.88671875" defaultRowHeight="15" x14ac:dyDescent="0.4"/>
  <cols>
    <col min="1" max="1" width="20.88671875" style="5" customWidth="1"/>
    <col min="2" max="2" width="26.88671875" style="5" bestFit="1" customWidth="1"/>
    <col min="3" max="9" width="9.88671875" style="5" bestFit="1" customWidth="1"/>
    <col min="10" max="16384" width="8.88671875" style="5"/>
  </cols>
  <sheetData>
    <row r="1" spans="1:7" ht="15.75" x14ac:dyDescent="0.4">
      <c r="A1" s="6" t="s">
        <v>439</v>
      </c>
      <c r="B1" s="6"/>
      <c r="C1" s="6"/>
      <c r="E1" s="90" t="s">
        <v>108</v>
      </c>
      <c r="F1" s="6"/>
    </row>
    <row r="2" spans="1:7" x14ac:dyDescent="0.4">
      <c r="A2" s="25" t="s">
        <v>440</v>
      </c>
      <c r="B2" s="7"/>
      <c r="C2" s="7"/>
      <c r="E2" s="115" t="s">
        <v>92</v>
      </c>
      <c r="F2" s="7"/>
    </row>
    <row r="3" spans="1:7" ht="40.5" customHeight="1" x14ac:dyDescent="0.4">
      <c r="A3" s="85" t="s">
        <v>275</v>
      </c>
      <c r="B3" s="135" t="s">
        <v>441</v>
      </c>
    </row>
    <row r="4" spans="1:7" ht="27" customHeight="1" x14ac:dyDescent="0.4">
      <c r="A4" s="123">
        <v>2015</v>
      </c>
      <c r="B4" s="124">
        <v>1228</v>
      </c>
    </row>
    <row r="5" spans="1:7" x14ac:dyDescent="0.4">
      <c r="A5" s="9">
        <v>2016</v>
      </c>
      <c r="B5" s="16">
        <v>1306</v>
      </c>
    </row>
    <row r="6" spans="1:7" x14ac:dyDescent="0.4">
      <c r="A6" s="9">
        <v>2017</v>
      </c>
      <c r="B6" s="16">
        <v>1101</v>
      </c>
    </row>
    <row r="7" spans="1:7" x14ac:dyDescent="0.4">
      <c r="A7" s="9">
        <v>2018</v>
      </c>
      <c r="B7" s="16">
        <v>1615</v>
      </c>
    </row>
    <row r="8" spans="1:7" x14ac:dyDescent="0.4">
      <c r="A8" s="9">
        <v>2019</v>
      </c>
      <c r="B8" s="288">
        <v>1351</v>
      </c>
    </row>
    <row r="9" spans="1:7" x14ac:dyDescent="0.4">
      <c r="A9" s="9">
        <v>2020</v>
      </c>
      <c r="B9" s="33">
        <v>1054</v>
      </c>
    </row>
    <row r="10" spans="1:7" ht="21.75" customHeight="1" x14ac:dyDescent="0.4">
      <c r="A10" s="120">
        <v>2021</v>
      </c>
      <c r="B10" s="203">
        <v>1214</v>
      </c>
    </row>
    <row r="11" spans="1:7" ht="25.5" customHeight="1" x14ac:dyDescent="0.4">
      <c r="A11" s="82"/>
      <c r="B11" s="83" t="s">
        <v>127</v>
      </c>
    </row>
    <row r="12" spans="1:7" x14ac:dyDescent="0.4">
      <c r="A12" s="12" t="s">
        <v>92</v>
      </c>
    </row>
    <row r="13" spans="1:7" ht="19.149999999999999" customHeight="1" x14ac:dyDescent="0.4">
      <c r="A13" s="10" t="s">
        <v>442</v>
      </c>
      <c r="B13" s="10"/>
      <c r="C13" s="10"/>
      <c r="D13" s="10"/>
      <c r="E13" s="10"/>
      <c r="F13" s="10"/>
      <c r="G13" s="10"/>
    </row>
    <row r="14" spans="1:7" x14ac:dyDescent="0.4">
      <c r="A14" s="10" t="s">
        <v>443</v>
      </c>
    </row>
  </sheetData>
  <hyperlinks>
    <hyperlink ref="E1" location="Contents!A1" display="Contents" xr:uid="{BB40BB0B-3C45-471F-88B1-A8FBE5E029EE}"/>
    <hyperlink ref="E2" location="Notes!A1" display="Notes" xr:uid="{1040FA19-E82A-4AD2-BA32-F6F94DD662BF}"/>
  </hyperlink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dimension ref="A1:O22"/>
  <sheetViews>
    <sheetView workbookViewId="0"/>
  </sheetViews>
  <sheetFormatPr defaultColWidth="8.88671875" defaultRowHeight="13.5" x14ac:dyDescent="0.35"/>
  <cols>
    <col min="1" max="1" width="130.109375" style="3" bestFit="1" customWidth="1"/>
    <col min="2" max="16384" width="8.88671875" style="3"/>
  </cols>
  <sheetData>
    <row r="1" spans="1:15" ht="13.9" x14ac:dyDescent="0.35">
      <c r="A1" s="60" t="s">
        <v>92</v>
      </c>
    </row>
    <row r="2" spans="1:15" ht="32.1" customHeight="1" x14ac:dyDescent="0.35">
      <c r="A2" s="81" t="s">
        <v>93</v>
      </c>
    </row>
    <row r="3" spans="1:15" s="102" customFormat="1" ht="55.15" customHeight="1" x14ac:dyDescent="0.35">
      <c r="A3" s="73" t="s">
        <v>1053</v>
      </c>
    </row>
    <row r="4" spans="1:15" ht="82.5" customHeight="1" x14ac:dyDescent="0.35">
      <c r="A4" s="73" t="s">
        <v>1002</v>
      </c>
      <c r="B4" s="74"/>
      <c r="C4" s="74"/>
      <c r="D4" s="74"/>
      <c r="E4" s="74"/>
      <c r="F4" s="74"/>
      <c r="G4" s="74"/>
      <c r="H4" s="74"/>
      <c r="I4" s="74"/>
      <c r="J4" s="74"/>
      <c r="K4" s="74"/>
      <c r="L4" s="74"/>
      <c r="M4" s="74"/>
      <c r="N4" s="74"/>
      <c r="O4" s="74"/>
    </row>
    <row r="5" spans="1:15" ht="64.5" customHeight="1" x14ac:dyDescent="0.35">
      <c r="A5" s="79" t="s">
        <v>1003</v>
      </c>
      <c r="B5" s="74"/>
      <c r="C5" s="74"/>
      <c r="D5" s="74"/>
      <c r="E5" s="74"/>
      <c r="F5" s="74"/>
      <c r="G5" s="74"/>
      <c r="H5" s="74"/>
      <c r="I5" s="74"/>
      <c r="J5" s="74"/>
      <c r="K5" s="74"/>
      <c r="L5" s="74"/>
      <c r="M5" s="74"/>
      <c r="N5" s="74"/>
      <c r="O5" s="74"/>
    </row>
    <row r="6" spans="1:15" ht="70.5" customHeight="1" x14ac:dyDescent="0.35">
      <c r="A6" s="74" t="s">
        <v>1004</v>
      </c>
      <c r="B6" s="74"/>
      <c r="C6" s="74"/>
      <c r="D6" s="74"/>
      <c r="E6" s="74"/>
      <c r="F6" s="74"/>
      <c r="G6" s="74"/>
      <c r="H6" s="74"/>
      <c r="I6" s="74"/>
      <c r="J6" s="74"/>
      <c r="K6" s="74"/>
      <c r="L6" s="74"/>
      <c r="M6" s="74"/>
      <c r="N6" s="74"/>
      <c r="O6" s="74"/>
    </row>
    <row r="7" spans="1:15" ht="66.400000000000006" customHeight="1" x14ac:dyDescent="0.35">
      <c r="A7" s="79" t="s">
        <v>1005</v>
      </c>
      <c r="B7" s="80"/>
      <c r="C7" s="80"/>
      <c r="D7" s="80"/>
      <c r="E7" s="80"/>
      <c r="F7" s="80"/>
      <c r="G7" s="80"/>
      <c r="H7" s="80"/>
      <c r="I7" s="80"/>
      <c r="J7" s="80"/>
      <c r="K7" s="80"/>
      <c r="L7" s="80"/>
      <c r="M7" s="80"/>
      <c r="N7" s="80"/>
      <c r="O7" s="80"/>
    </row>
    <row r="8" spans="1:15" ht="48" customHeight="1" x14ac:dyDescent="0.35">
      <c r="A8" s="79" t="s">
        <v>1064</v>
      </c>
      <c r="B8" s="80"/>
      <c r="C8" s="80"/>
      <c r="D8" s="80"/>
      <c r="E8" s="80"/>
      <c r="F8" s="80"/>
      <c r="G8" s="80"/>
      <c r="H8" s="80"/>
      <c r="I8" s="80"/>
      <c r="J8" s="80"/>
      <c r="K8" s="80"/>
      <c r="L8" s="80"/>
      <c r="M8" s="80"/>
      <c r="N8" s="80"/>
      <c r="O8" s="80"/>
    </row>
    <row r="9" spans="1:15" ht="44.25" customHeight="1" x14ac:dyDescent="0.35">
      <c r="A9" s="102" t="s">
        <v>1059</v>
      </c>
    </row>
    <row r="10" spans="1:15" ht="13.9" x14ac:dyDescent="0.4">
      <c r="A10" s="6" t="s">
        <v>94</v>
      </c>
    </row>
    <row r="11" spans="1:15" x14ac:dyDescent="0.35">
      <c r="A11" s="3" t="s">
        <v>95</v>
      </c>
    </row>
    <row r="12" spans="1:15" x14ac:dyDescent="0.35">
      <c r="A12" s="235" t="s">
        <v>96</v>
      </c>
    </row>
    <row r="13" spans="1:15" x14ac:dyDescent="0.35">
      <c r="A13" s="236" t="s">
        <v>97</v>
      </c>
    </row>
    <row r="14" spans="1:15" ht="30.75" customHeight="1" x14ac:dyDescent="0.35">
      <c r="A14" s="237" t="s">
        <v>98</v>
      </c>
    </row>
    <row r="15" spans="1:15" ht="13.9" x14ac:dyDescent="0.4">
      <c r="A15" s="6" t="s">
        <v>99</v>
      </c>
    </row>
    <row r="16" spans="1:15" x14ac:dyDescent="0.35">
      <c r="A16" s="3" t="s">
        <v>100</v>
      </c>
    </row>
    <row r="17" spans="1:1" ht="15" x14ac:dyDescent="0.4">
      <c r="A17" s="238" t="s">
        <v>101</v>
      </c>
    </row>
    <row r="18" spans="1:1" ht="15" x14ac:dyDescent="0.4">
      <c r="A18" s="238" t="s">
        <v>102</v>
      </c>
    </row>
    <row r="19" spans="1:1" ht="15" x14ac:dyDescent="0.4">
      <c r="A19" s="238" t="s">
        <v>103</v>
      </c>
    </row>
    <row r="20" spans="1:1" ht="15" x14ac:dyDescent="0.4">
      <c r="A20" s="238" t="s">
        <v>104</v>
      </c>
    </row>
    <row r="21" spans="1:1" ht="15" x14ac:dyDescent="0.4">
      <c r="A21" s="238" t="s">
        <v>105</v>
      </c>
    </row>
    <row r="22" spans="1:1" ht="15" x14ac:dyDescent="0.4">
      <c r="A22" s="238" t="s">
        <v>106</v>
      </c>
    </row>
  </sheetData>
  <hyperlinks>
    <hyperlink ref="A14" location="'Annex 3'!A1" display="Annex 3: Designs" xr:uid="{AB15F347-6E95-4221-B613-92E53215B594}"/>
    <hyperlink ref="A13" location="'Annex 2'!A1" display="Annex 2: Trade Marks" xr:uid="{E92E6BE6-D366-4DE0-A530-CBD9AE1A37D7}"/>
    <hyperlink ref="A12" location="'Annex 1'!A1" display="Annex 1: Patents" xr:uid="{AA1ECF60-66C7-4181-8BB4-BA8C1B3E912D}"/>
    <hyperlink ref="A17" r:id="rId1" xr:uid="{605FDFAB-944C-46AD-AB96-D31B53C050A5}"/>
    <hyperlink ref="A18" r:id="rId2" xr:uid="{59E4210F-94FE-4ADD-8E0E-56F2395EA03C}"/>
    <hyperlink ref="A19" r:id="rId3" xr:uid="{2D966A34-5A21-48E3-8B7A-3489C7BC4707}"/>
    <hyperlink ref="A20" r:id="rId4" xr:uid="{CEA893C5-548D-4F08-A127-CB5361EC7939}"/>
    <hyperlink ref="A21" r:id="rId5" xr:uid="{9A56F926-7AEF-4C8C-B6B0-3AE4C59433EB}"/>
    <hyperlink ref="A22" r:id="rId6" xr:uid="{48305AF1-FB30-453B-8FA7-5188EDE74BAB}"/>
  </hyperlinks>
  <pageMargins left="0.7" right="0.7" top="0.75" bottom="0.75" header="0.3" footer="0.3"/>
  <pageSetup orientation="portrait"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51B5-959D-4DB7-8784-1DD50E018BA9}">
  <dimension ref="A1:I19"/>
  <sheetViews>
    <sheetView workbookViewId="0"/>
  </sheetViews>
  <sheetFormatPr defaultColWidth="8.88671875" defaultRowHeight="15" x14ac:dyDescent="0.4"/>
  <cols>
    <col min="1" max="1" width="27.6640625" style="5" customWidth="1"/>
    <col min="2" max="2" width="12.33203125" style="5" customWidth="1"/>
    <col min="3" max="3" width="15" style="5" customWidth="1"/>
    <col min="4" max="4" width="13.33203125" style="5" customWidth="1"/>
    <col min="5" max="5" width="14.33203125" style="5" customWidth="1"/>
    <col min="6" max="6" width="15" style="5" customWidth="1"/>
    <col min="7" max="7" width="13.33203125" style="5" customWidth="1"/>
    <col min="8" max="16384" width="8.88671875" style="5"/>
  </cols>
  <sheetData>
    <row r="1" spans="1:9" ht="15.75" x14ac:dyDescent="0.4">
      <c r="A1" s="6" t="s">
        <v>444</v>
      </c>
      <c r="B1" s="6"/>
      <c r="C1" s="6"/>
      <c r="D1" s="6"/>
      <c r="E1" s="6"/>
      <c r="F1" s="6"/>
      <c r="H1" s="90" t="s">
        <v>108</v>
      </c>
      <c r="I1" s="6"/>
    </row>
    <row r="2" spans="1:9" x14ac:dyDescent="0.4">
      <c r="A2" s="25" t="s">
        <v>159</v>
      </c>
      <c r="B2" s="7"/>
      <c r="C2" s="7"/>
      <c r="D2" s="7"/>
      <c r="E2" s="7"/>
      <c r="F2" s="7"/>
      <c r="H2" s="115" t="s">
        <v>92</v>
      </c>
      <c r="I2" s="7"/>
    </row>
    <row r="3" spans="1:9" s="35" customFormat="1" ht="41.1" customHeight="1" x14ac:dyDescent="0.4">
      <c r="A3" s="6" t="s">
        <v>445</v>
      </c>
      <c r="B3" s="133" t="s">
        <v>446</v>
      </c>
      <c r="C3" s="133" t="s">
        <v>447</v>
      </c>
      <c r="D3" s="133" t="s">
        <v>448</v>
      </c>
      <c r="E3" s="133" t="s">
        <v>449</v>
      </c>
      <c r="F3" s="133" t="s">
        <v>450</v>
      </c>
      <c r="G3" s="133" t="s">
        <v>451</v>
      </c>
      <c r="I3" s="5"/>
    </row>
    <row r="4" spans="1:9" s="167" customFormat="1" ht="34.5" customHeight="1" x14ac:dyDescent="0.4">
      <c r="A4" s="179" t="s">
        <v>452</v>
      </c>
      <c r="B4" s="290">
        <v>18</v>
      </c>
      <c r="C4" s="290">
        <v>2</v>
      </c>
      <c r="D4" s="290">
        <v>12</v>
      </c>
      <c r="E4" s="291">
        <v>27</v>
      </c>
      <c r="F4" s="291">
        <v>0</v>
      </c>
      <c r="G4" s="291">
        <v>26</v>
      </c>
      <c r="H4" s="180"/>
      <c r="I4" s="5"/>
    </row>
    <row r="5" spans="1:9" s="35" customFormat="1" ht="15.4" x14ac:dyDescent="0.4">
      <c r="A5" s="73" t="s">
        <v>453</v>
      </c>
      <c r="B5" s="292">
        <v>101</v>
      </c>
      <c r="C5" s="292">
        <v>9</v>
      </c>
      <c r="D5" s="292">
        <v>90</v>
      </c>
      <c r="E5" s="293">
        <v>97</v>
      </c>
      <c r="F5" s="293">
        <v>1</v>
      </c>
      <c r="G5" s="293">
        <v>95</v>
      </c>
      <c r="H5" s="69"/>
      <c r="I5" s="5"/>
    </row>
    <row r="6" spans="1:9" s="35" customFormat="1" ht="15.4" x14ac:dyDescent="0.4">
      <c r="A6" s="73" t="s">
        <v>454</v>
      </c>
      <c r="B6" s="292">
        <v>9</v>
      </c>
      <c r="C6" s="292">
        <v>0</v>
      </c>
      <c r="D6" s="292">
        <v>9</v>
      </c>
      <c r="E6" s="293">
        <v>2</v>
      </c>
      <c r="F6" s="293">
        <v>0</v>
      </c>
      <c r="G6" s="293">
        <v>1</v>
      </c>
      <c r="H6" s="69"/>
      <c r="I6" s="5"/>
    </row>
    <row r="7" spans="1:9" ht="15.4" x14ac:dyDescent="0.4">
      <c r="A7" s="73" t="s">
        <v>455</v>
      </c>
      <c r="B7" s="292">
        <v>187</v>
      </c>
      <c r="C7" s="292">
        <v>3</v>
      </c>
      <c r="D7" s="292">
        <v>177</v>
      </c>
      <c r="E7" s="293">
        <v>287</v>
      </c>
      <c r="F7" s="293">
        <v>4</v>
      </c>
      <c r="G7" s="293">
        <v>272</v>
      </c>
    </row>
    <row r="8" spans="1:9" ht="15.4" x14ac:dyDescent="0.4">
      <c r="A8" s="73" t="s">
        <v>456</v>
      </c>
      <c r="B8" s="292">
        <v>22</v>
      </c>
      <c r="C8" s="292">
        <v>0</v>
      </c>
      <c r="D8" s="292">
        <v>19</v>
      </c>
      <c r="E8" s="293">
        <v>29</v>
      </c>
      <c r="F8" s="293">
        <v>0</v>
      </c>
      <c r="G8" s="293">
        <v>26</v>
      </c>
    </row>
    <row r="9" spans="1:9" ht="15.4" x14ac:dyDescent="0.4">
      <c r="A9" s="73" t="s">
        <v>457</v>
      </c>
      <c r="B9" s="292">
        <v>106</v>
      </c>
      <c r="C9" s="292">
        <v>6</v>
      </c>
      <c r="D9" s="292">
        <v>72</v>
      </c>
      <c r="E9" s="293">
        <v>64</v>
      </c>
      <c r="F9" s="293">
        <v>1</v>
      </c>
      <c r="G9" s="293">
        <v>57</v>
      </c>
    </row>
    <row r="10" spans="1:9" s="280" customFormat="1" ht="30.75" customHeight="1" x14ac:dyDescent="0.4">
      <c r="A10" s="278" t="s">
        <v>164</v>
      </c>
      <c r="B10" s="292">
        <f>SUM(B4:B9)</f>
        <v>443</v>
      </c>
      <c r="C10" s="292">
        <f t="shared" ref="C10:D10" si="0">SUM(C4:C9)</f>
        <v>20</v>
      </c>
      <c r="D10" s="292">
        <f t="shared" si="0"/>
        <v>379</v>
      </c>
      <c r="E10" s="294">
        <v>506</v>
      </c>
      <c r="F10" s="294">
        <v>6</v>
      </c>
      <c r="G10" s="294">
        <v>477</v>
      </c>
    </row>
    <row r="11" spans="1:9" x14ac:dyDescent="0.4">
      <c r="A11" s="3"/>
      <c r="G11" s="13" t="s">
        <v>127</v>
      </c>
    </row>
    <row r="12" spans="1:9" x14ac:dyDescent="0.4">
      <c r="A12" s="12" t="s">
        <v>92</v>
      </c>
    </row>
    <row r="13" spans="1:9" ht="15" customHeight="1" x14ac:dyDescent="0.4">
      <c r="A13" s="10" t="s">
        <v>458</v>
      </c>
      <c r="B13" s="62"/>
      <c r="C13" s="62"/>
      <c r="D13" s="62"/>
      <c r="E13" s="62"/>
      <c r="F13" s="62"/>
      <c r="G13" s="62"/>
    </row>
    <row r="14" spans="1:9" ht="15" customHeight="1" x14ac:dyDescent="0.4">
      <c r="A14" s="10" t="s">
        <v>459</v>
      </c>
      <c r="B14" s="62"/>
      <c r="C14" s="62"/>
      <c r="D14" s="62"/>
      <c r="E14" s="62"/>
      <c r="F14" s="62"/>
      <c r="G14" s="62"/>
    </row>
    <row r="15" spans="1:9" ht="15" customHeight="1" x14ac:dyDescent="0.4">
      <c r="A15" s="10" t="s">
        <v>460</v>
      </c>
      <c r="B15" s="62"/>
      <c r="C15" s="62"/>
      <c r="D15" s="62"/>
      <c r="E15" s="62"/>
      <c r="F15" s="62"/>
      <c r="G15" s="62"/>
    </row>
    <row r="16" spans="1:9" ht="15" customHeight="1" x14ac:dyDescent="0.4">
      <c r="A16" s="10" t="s">
        <v>461</v>
      </c>
      <c r="B16" s="62"/>
      <c r="C16" s="62"/>
      <c r="D16" s="62"/>
      <c r="E16" s="62"/>
      <c r="F16" s="62"/>
      <c r="G16" s="62"/>
    </row>
    <row r="17" spans="1:7" ht="15" customHeight="1" x14ac:dyDescent="0.4">
      <c r="A17" s="10" t="s">
        <v>462</v>
      </c>
      <c r="B17" s="62"/>
      <c r="C17" s="62"/>
      <c r="D17" s="62"/>
      <c r="E17" s="62"/>
      <c r="F17" s="62"/>
      <c r="G17" s="62"/>
    </row>
    <row r="18" spans="1:7" ht="15" customHeight="1" x14ac:dyDescent="0.4">
      <c r="A18" s="10" t="s">
        <v>463</v>
      </c>
      <c r="B18" s="62"/>
      <c r="C18" s="62"/>
      <c r="D18" s="62"/>
      <c r="E18" s="62"/>
      <c r="F18" s="62"/>
      <c r="G18" s="62"/>
    </row>
    <row r="19" spans="1:7" ht="15" customHeight="1" x14ac:dyDescent="0.4">
      <c r="A19" s="10" t="s">
        <v>464</v>
      </c>
      <c r="B19" s="62"/>
      <c r="C19" s="62"/>
      <c r="D19" s="62"/>
      <c r="E19" s="62"/>
      <c r="F19" s="62"/>
      <c r="G19" s="62"/>
    </row>
  </sheetData>
  <hyperlinks>
    <hyperlink ref="H1" location="Contents!A1" display="Contents" xr:uid="{F1AE738A-C942-4A3B-A6D7-B5E0BBE23581}"/>
    <hyperlink ref="H2" location="Notes!A1" display="Notes" xr:uid="{3CCA28DE-4493-4E9F-BD93-BA539E22EA3A}"/>
  </hyperlinks>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6BEB2-D801-4146-B497-C866430CBA71}">
  <dimension ref="A1:N23"/>
  <sheetViews>
    <sheetView zoomScale="90" zoomScaleNormal="90" workbookViewId="0"/>
  </sheetViews>
  <sheetFormatPr defaultColWidth="8.88671875" defaultRowHeight="15" x14ac:dyDescent="0.4"/>
  <cols>
    <col min="1" max="1" width="24.21875" style="5" customWidth="1"/>
    <col min="2" max="2" width="14.88671875" style="14" customWidth="1"/>
    <col min="3" max="3" width="15.33203125" style="14" customWidth="1"/>
    <col min="4" max="4" width="14.33203125" style="14" customWidth="1"/>
    <col min="5" max="5" width="12.6640625" style="14" customWidth="1"/>
    <col min="6" max="6" width="17.33203125" style="14" customWidth="1"/>
    <col min="7" max="7" width="14.21875" style="14" customWidth="1"/>
    <col min="8" max="8" width="16.44140625" style="14" customWidth="1"/>
    <col min="9" max="9" width="13.77734375" style="14" customWidth="1"/>
    <col min="10" max="10" width="17.6640625" style="5" customWidth="1"/>
    <col min="11" max="11" width="21.5546875" style="5" customWidth="1"/>
    <col min="12" max="12" width="19.33203125" style="5" customWidth="1"/>
    <col min="13" max="13" width="18.21875" style="5" customWidth="1"/>
    <col min="14" max="16384" width="8.88671875" style="5"/>
  </cols>
  <sheetData>
    <row r="1" spans="1:14" ht="15.75" x14ac:dyDescent="0.4">
      <c r="A1" s="6" t="s">
        <v>465</v>
      </c>
      <c r="F1" s="5"/>
      <c r="G1" s="90" t="s">
        <v>108</v>
      </c>
      <c r="H1" s="6"/>
      <c r="N1" s="6"/>
    </row>
    <row r="2" spans="1:14" s="46" customFormat="1" ht="36" customHeight="1" x14ac:dyDescent="0.4">
      <c r="A2" s="116" t="s">
        <v>131</v>
      </c>
      <c r="B2" s="192"/>
      <c r="C2" s="192"/>
      <c r="D2" s="192"/>
      <c r="E2" s="192"/>
      <c r="G2" s="115" t="s">
        <v>92</v>
      </c>
      <c r="H2" s="116"/>
      <c r="I2" s="192"/>
      <c r="N2" s="84" t="s">
        <v>466</v>
      </c>
    </row>
    <row r="3" spans="1:14" ht="41.65" thickBot="1" x14ac:dyDescent="0.45">
      <c r="A3" s="29" t="s">
        <v>132</v>
      </c>
      <c r="B3" s="40" t="s">
        <v>1044</v>
      </c>
      <c r="C3" s="40" t="s">
        <v>1009</v>
      </c>
      <c r="D3" s="40" t="s">
        <v>1045</v>
      </c>
      <c r="E3" s="41" t="s">
        <v>1046</v>
      </c>
      <c r="F3" s="40" t="s">
        <v>1047</v>
      </c>
      <c r="G3" s="40" t="s">
        <v>1013</v>
      </c>
      <c r="H3" s="40" t="s">
        <v>1048</v>
      </c>
      <c r="I3" s="41" t="s">
        <v>1049</v>
      </c>
      <c r="J3" s="40" t="s">
        <v>1016</v>
      </c>
      <c r="K3" s="40" t="s">
        <v>1017</v>
      </c>
      <c r="L3" s="40" t="s">
        <v>1050</v>
      </c>
      <c r="M3" s="41" t="s">
        <v>1051</v>
      </c>
    </row>
    <row r="4" spans="1:14" x14ac:dyDescent="0.4">
      <c r="A4" s="9"/>
      <c r="B4" s="73"/>
      <c r="C4" s="73"/>
      <c r="D4" s="73"/>
      <c r="E4" s="73"/>
      <c r="F4" s="73"/>
      <c r="G4" s="73"/>
      <c r="H4" s="73"/>
      <c r="I4" s="73"/>
      <c r="J4" s="247"/>
      <c r="K4" s="73"/>
      <c r="L4" s="73"/>
      <c r="M4" s="73"/>
    </row>
    <row r="5" spans="1:14" x14ac:dyDescent="0.4">
      <c r="A5" s="9" t="s">
        <v>142</v>
      </c>
      <c r="B5" s="65">
        <f>SUM(B7:B19)</f>
        <v>91860</v>
      </c>
      <c r="C5" s="65">
        <f t="shared" ref="C5:E5" si="0">SUM(C7:C19)</f>
        <v>185491</v>
      </c>
      <c r="D5" s="65">
        <f t="shared" si="0"/>
        <v>62337</v>
      </c>
      <c r="E5" s="65">
        <f t="shared" si="0"/>
        <v>128327</v>
      </c>
      <c r="F5" s="24">
        <f>SUM(F7:F19)</f>
        <v>96645</v>
      </c>
      <c r="G5" s="24">
        <f>SUM(G7:G19)</f>
        <v>223177</v>
      </c>
      <c r="H5" s="24">
        <f>SUM(H7:H19)</f>
        <v>90385</v>
      </c>
      <c r="I5" s="24">
        <f>SUM(I7:I19)</f>
        <v>199705</v>
      </c>
      <c r="J5" s="250">
        <f>(Table22[[#This Row],[Applications filed, 2021]]-Table22[[#This Row],[Applications filed 2020]])/Table22[[#This Row],[Applications filed 2020]]</f>
        <v>5.2090137165251467E-2</v>
      </c>
      <c r="K5" s="250">
        <f>(Table22[[#This Row],[Total classes in application, 2021]]-Table22[[#This Row],[Total classes in application, 2020]])/Table22[[#This Row],[Total classes in application, 2020]]</f>
        <v>0.20316888690017307</v>
      </c>
      <c r="L5" s="250">
        <f>(Table22[[#This Row],[Trade Marks registered, 2021]]-Table22[[#This Row],[Trade Marks registered, 2020]])/Table22[[#This Row],[Trade Marks registered, 2020]]</f>
        <v>0.44994144729454416</v>
      </c>
      <c r="M5" s="250">
        <f>(Table22[[#This Row],[Total classes registered, 2021]]-Table22[[#This Row],[Total classes registered, 2020]])/Table22[[#This Row],[Total classes registered, 2020]]</f>
        <v>0.55621965759349168</v>
      </c>
    </row>
    <row r="6" spans="1:14" x14ac:dyDescent="0.4">
      <c r="A6" s="9"/>
      <c r="B6" s="9"/>
      <c r="C6" s="9"/>
      <c r="D6" s="63"/>
      <c r="E6" s="63"/>
      <c r="F6" s="9"/>
      <c r="G6" s="9"/>
      <c r="H6" s="16"/>
      <c r="I6" s="16"/>
      <c r="J6" s="250"/>
      <c r="K6" s="250"/>
      <c r="L6" s="250"/>
      <c r="M6" s="250"/>
    </row>
    <row r="7" spans="1:14" ht="15" customHeight="1" x14ac:dyDescent="0.4">
      <c r="A7" s="9" t="s">
        <v>143</v>
      </c>
      <c r="B7" s="63">
        <v>4293</v>
      </c>
      <c r="C7" s="63">
        <v>8346</v>
      </c>
      <c r="D7" s="63">
        <v>2907</v>
      </c>
      <c r="E7" s="63">
        <v>5801</v>
      </c>
      <c r="F7" s="63">
        <v>4363</v>
      </c>
      <c r="G7" s="63">
        <v>9982</v>
      </c>
      <c r="H7" s="63">
        <v>4096</v>
      </c>
      <c r="I7" s="63">
        <v>8777</v>
      </c>
      <c r="J7" s="250">
        <f>(Table22[[#This Row],[Applications filed, 2021]]-Table22[[#This Row],[Applications filed 2020]])/Table22[[#This Row],[Applications filed 2020]]</f>
        <v>1.6305613789890521E-2</v>
      </c>
      <c r="K7" s="250">
        <f>(Table22[[#This Row],[Total classes in application, 2021]]-Table22[[#This Row],[Total classes in application, 2020]])/Table22[[#This Row],[Total classes in application, 2020]]</f>
        <v>0.19602204648933622</v>
      </c>
      <c r="L7" s="250">
        <f>(Table22[[#This Row],[Trade Marks registered, 2021]]-Table22[[#This Row],[Trade Marks registered, 2020]])/Table22[[#This Row],[Trade Marks registered, 2020]]</f>
        <v>0.40901272789817683</v>
      </c>
      <c r="M7" s="250">
        <f>(Table22[[#This Row],[Total classes registered, 2021]]-Table22[[#This Row],[Total classes registered, 2020]])/Table22[[#This Row],[Total classes registered, 2020]]</f>
        <v>0.51301499741423895</v>
      </c>
    </row>
    <row r="8" spans="1:14" x14ac:dyDescent="0.4">
      <c r="A8" s="9" t="s">
        <v>144</v>
      </c>
      <c r="B8" s="63">
        <v>6809</v>
      </c>
      <c r="C8" s="63">
        <v>13726</v>
      </c>
      <c r="D8" s="63">
        <v>4595</v>
      </c>
      <c r="E8" s="63">
        <v>9240</v>
      </c>
      <c r="F8" s="63">
        <v>7084</v>
      </c>
      <c r="G8" s="63">
        <v>16298</v>
      </c>
      <c r="H8" s="63">
        <v>6683</v>
      </c>
      <c r="I8" s="63">
        <v>14737</v>
      </c>
      <c r="J8" s="250">
        <f>(Table22[[#This Row],[Applications filed, 2021]]-Table22[[#This Row],[Applications filed 2020]])/Table22[[#This Row],[Applications filed 2020]]</f>
        <v>4.0387722132471729E-2</v>
      </c>
      <c r="K8" s="250">
        <f>(Table22[[#This Row],[Total classes in application, 2021]]-Table22[[#This Row],[Total classes in application, 2020]])/Table22[[#This Row],[Total classes in application, 2020]]</f>
        <v>0.1873816115401428</v>
      </c>
      <c r="L8" s="250">
        <f>(Table22[[#This Row],[Trade Marks registered, 2021]]-Table22[[#This Row],[Trade Marks registered, 2020]])/Table22[[#This Row],[Trade Marks registered, 2020]]</f>
        <v>0.45440696409140369</v>
      </c>
      <c r="M8" s="250">
        <f>(Table22[[#This Row],[Total classes registered, 2021]]-Table22[[#This Row],[Total classes registered, 2020]])/Table22[[#This Row],[Total classes registered, 2020]]</f>
        <v>0.59491341991341995</v>
      </c>
    </row>
    <row r="9" spans="1:14" x14ac:dyDescent="0.4">
      <c r="A9" s="9" t="s">
        <v>145</v>
      </c>
      <c r="B9" s="63">
        <v>30320</v>
      </c>
      <c r="C9" s="63">
        <v>65255</v>
      </c>
      <c r="D9" s="63">
        <v>20635</v>
      </c>
      <c r="E9" s="63">
        <v>45397</v>
      </c>
      <c r="F9" s="63">
        <v>32123</v>
      </c>
      <c r="G9" s="63">
        <v>79054</v>
      </c>
      <c r="H9" s="63">
        <v>30420</v>
      </c>
      <c r="I9" s="63">
        <v>70477</v>
      </c>
      <c r="J9" s="250">
        <f>(Table22[[#This Row],[Applications filed, 2021]]-Table22[[#This Row],[Applications filed 2020]])/Table22[[#This Row],[Applications filed 2020]]</f>
        <v>5.9465699208443273E-2</v>
      </c>
      <c r="K9" s="250">
        <f>(Table22[[#This Row],[Total classes in application, 2021]]-Table22[[#This Row],[Total classes in application, 2020]])/Table22[[#This Row],[Total classes in application, 2020]]</f>
        <v>0.21146272316297601</v>
      </c>
      <c r="L9" s="250">
        <f>(Table22[[#This Row],[Trade Marks registered, 2021]]-Table22[[#This Row],[Trade Marks registered, 2020]])/Table22[[#This Row],[Trade Marks registered, 2020]]</f>
        <v>0.47419433002180761</v>
      </c>
      <c r="M9" s="250">
        <f>(Table22[[#This Row],[Total classes registered, 2021]]-Table22[[#This Row],[Total classes registered, 2020]])/Table22[[#This Row],[Total classes registered, 2020]]</f>
        <v>0.55245941361763995</v>
      </c>
    </row>
    <row r="10" spans="1:14" x14ac:dyDescent="0.4">
      <c r="A10" s="9" t="s">
        <v>146</v>
      </c>
      <c r="B10" s="63">
        <v>1861</v>
      </c>
      <c r="C10" s="63">
        <v>3463</v>
      </c>
      <c r="D10" s="63">
        <v>1211</v>
      </c>
      <c r="E10" s="63">
        <v>2378</v>
      </c>
      <c r="F10" s="63">
        <v>1996</v>
      </c>
      <c r="G10" s="63">
        <v>4458</v>
      </c>
      <c r="H10" s="63">
        <v>1831</v>
      </c>
      <c r="I10" s="63">
        <v>3878</v>
      </c>
      <c r="J10" s="250">
        <f>(Table22[[#This Row],[Applications filed, 2021]]-Table22[[#This Row],[Applications filed 2020]])/Table22[[#This Row],[Applications filed 2020]]</f>
        <v>7.2541644277270279E-2</v>
      </c>
      <c r="K10" s="250">
        <f>(Table22[[#This Row],[Total classes in application, 2021]]-Table22[[#This Row],[Total classes in application, 2020]])/Table22[[#This Row],[Total classes in application, 2020]]</f>
        <v>0.28732313023390127</v>
      </c>
      <c r="L10" s="250">
        <f>(Table22[[#This Row],[Trade Marks registered, 2021]]-Table22[[#This Row],[Trade Marks registered, 2020]])/Table22[[#This Row],[Trade Marks registered, 2020]]</f>
        <v>0.51197357555739054</v>
      </c>
      <c r="M10" s="250">
        <f>(Table22[[#This Row],[Total classes registered, 2021]]-Table22[[#This Row],[Total classes registered, 2020]])/Table22[[#This Row],[Total classes registered, 2020]]</f>
        <v>0.63078216989066438</v>
      </c>
    </row>
    <row r="11" spans="1:14" x14ac:dyDescent="0.4">
      <c r="A11" s="9" t="s">
        <v>147</v>
      </c>
      <c r="B11" s="63">
        <v>9262</v>
      </c>
      <c r="C11" s="63">
        <v>17693</v>
      </c>
      <c r="D11" s="63">
        <v>6126</v>
      </c>
      <c r="E11" s="63">
        <v>11442</v>
      </c>
      <c r="F11" s="63">
        <v>9966</v>
      </c>
      <c r="G11" s="63">
        <v>21425</v>
      </c>
      <c r="H11" s="63">
        <v>9392</v>
      </c>
      <c r="I11" s="63">
        <v>19867</v>
      </c>
      <c r="J11" s="250">
        <f>(Table22[[#This Row],[Applications filed, 2021]]-Table22[[#This Row],[Applications filed 2020]])/Table22[[#This Row],[Applications filed 2020]]</f>
        <v>7.6009501187648459E-2</v>
      </c>
      <c r="K11" s="250">
        <f>(Table22[[#This Row],[Total classes in application, 2021]]-Table22[[#This Row],[Total classes in application, 2020]])/Table22[[#This Row],[Total classes in application, 2020]]</f>
        <v>0.21093087661787147</v>
      </c>
      <c r="L11" s="250">
        <f>(Table22[[#This Row],[Trade Marks registered, 2021]]-Table22[[#This Row],[Trade Marks registered, 2020]])/Table22[[#This Row],[Trade Marks registered, 2020]]</f>
        <v>0.53313744694743714</v>
      </c>
      <c r="M11" s="250">
        <f>(Table22[[#This Row],[Total classes registered, 2021]]-Table22[[#This Row],[Total classes registered, 2020]])/Table22[[#This Row],[Total classes registered, 2020]]</f>
        <v>0.73632232127250485</v>
      </c>
    </row>
    <row r="12" spans="1:14" x14ac:dyDescent="0.4">
      <c r="A12" s="9" t="s">
        <v>148</v>
      </c>
      <c r="B12" s="63">
        <v>1060</v>
      </c>
      <c r="C12" s="63">
        <v>1976</v>
      </c>
      <c r="D12" s="63">
        <v>696</v>
      </c>
      <c r="E12" s="63">
        <v>1284</v>
      </c>
      <c r="F12" s="63">
        <v>1097</v>
      </c>
      <c r="G12" s="63">
        <v>2315</v>
      </c>
      <c r="H12" s="63">
        <v>1060</v>
      </c>
      <c r="I12" s="63">
        <v>2122</v>
      </c>
      <c r="J12" s="250">
        <f>(Table22[[#This Row],[Applications filed, 2021]]-Table22[[#This Row],[Applications filed 2020]])/Table22[[#This Row],[Applications filed 2020]]</f>
        <v>3.490566037735849E-2</v>
      </c>
      <c r="K12" s="250">
        <f>(Table22[[#This Row],[Total classes in application, 2021]]-Table22[[#This Row],[Total classes in application, 2020]])/Table22[[#This Row],[Total classes in application, 2020]]</f>
        <v>0.17155870445344129</v>
      </c>
      <c r="L12" s="250">
        <f>(Table22[[#This Row],[Trade Marks registered, 2021]]-Table22[[#This Row],[Trade Marks registered, 2020]])/Table22[[#This Row],[Trade Marks registered, 2020]]</f>
        <v>0.52298850574712641</v>
      </c>
      <c r="M12" s="250">
        <f>(Table22[[#This Row],[Total classes registered, 2021]]-Table22[[#This Row],[Total classes registered, 2020]])/Table22[[#This Row],[Total classes registered, 2020]]</f>
        <v>0.65264797507788164</v>
      </c>
    </row>
    <row r="13" spans="1:14" x14ac:dyDescent="0.4">
      <c r="A13" s="9" t="s">
        <v>149</v>
      </c>
      <c r="B13" s="63">
        <v>4526</v>
      </c>
      <c r="C13" s="63">
        <v>9288</v>
      </c>
      <c r="D13" s="63">
        <v>3068</v>
      </c>
      <c r="E13" s="63">
        <v>6458</v>
      </c>
      <c r="F13" s="63">
        <v>4693</v>
      </c>
      <c r="G13" s="63">
        <v>10629</v>
      </c>
      <c r="H13" s="63">
        <v>4285</v>
      </c>
      <c r="I13" s="63">
        <v>9457</v>
      </c>
      <c r="J13" s="250">
        <f>(Table22[[#This Row],[Applications filed, 2021]]-Table22[[#This Row],[Applications filed 2020]])/Table22[[#This Row],[Applications filed 2020]]</f>
        <v>3.6897923110914714E-2</v>
      </c>
      <c r="K13" s="250">
        <f>(Table22[[#This Row],[Total classes in application, 2021]]-Table22[[#This Row],[Total classes in application, 2020]])/Table22[[#This Row],[Total classes in application, 2020]]</f>
        <v>0.14437984496124032</v>
      </c>
      <c r="L13" s="250">
        <f>(Table22[[#This Row],[Trade Marks registered, 2021]]-Table22[[#This Row],[Trade Marks registered, 2020]])/Table22[[#This Row],[Trade Marks registered, 2020]]</f>
        <v>0.39667535853976532</v>
      </c>
      <c r="M13" s="250">
        <f>(Table22[[#This Row],[Total classes registered, 2021]]-Table22[[#This Row],[Total classes registered, 2020]])/Table22[[#This Row],[Total classes registered, 2020]]</f>
        <v>0.46438525859399193</v>
      </c>
    </row>
    <row r="14" spans="1:14" x14ac:dyDescent="0.4">
      <c r="A14" s="9" t="s">
        <v>150</v>
      </c>
      <c r="B14" s="63">
        <v>12972</v>
      </c>
      <c r="C14" s="63">
        <v>25405</v>
      </c>
      <c r="D14" s="63">
        <v>8877</v>
      </c>
      <c r="E14" s="63">
        <v>17821</v>
      </c>
      <c r="F14" s="63">
        <v>13105</v>
      </c>
      <c r="G14" s="63">
        <v>30091</v>
      </c>
      <c r="H14" s="63">
        <v>12235</v>
      </c>
      <c r="I14" s="63">
        <v>26947</v>
      </c>
      <c r="J14" s="250">
        <f>(Table22[[#This Row],[Applications filed, 2021]]-Table22[[#This Row],[Applications filed 2020]])/Table22[[#This Row],[Applications filed 2020]]</f>
        <v>1.0252852297255628E-2</v>
      </c>
      <c r="K14" s="250">
        <f>(Table22[[#This Row],[Total classes in application, 2021]]-Table22[[#This Row],[Total classes in application, 2020]])/Table22[[#This Row],[Total classes in application, 2020]]</f>
        <v>0.18445187955126943</v>
      </c>
      <c r="L14" s="250">
        <f>(Table22[[#This Row],[Trade Marks registered, 2021]]-Table22[[#This Row],[Trade Marks registered, 2020]])/Table22[[#This Row],[Trade Marks registered, 2020]]</f>
        <v>0.37828095077165708</v>
      </c>
      <c r="M14" s="250">
        <f>(Table22[[#This Row],[Total classes registered, 2021]]-Table22[[#This Row],[Total classes registered, 2020]])/Table22[[#This Row],[Total classes registered, 2020]]</f>
        <v>0.51209247516974354</v>
      </c>
    </row>
    <row r="15" spans="1:14" x14ac:dyDescent="0.4">
      <c r="A15" s="9" t="s">
        <v>151</v>
      </c>
      <c r="B15" s="63">
        <v>6692</v>
      </c>
      <c r="C15" s="63">
        <v>13101</v>
      </c>
      <c r="D15" s="63">
        <v>4588</v>
      </c>
      <c r="E15" s="63">
        <v>9331</v>
      </c>
      <c r="F15" s="63">
        <v>6925</v>
      </c>
      <c r="G15" s="63">
        <v>15512</v>
      </c>
      <c r="H15" s="63">
        <v>6419</v>
      </c>
      <c r="I15" s="63">
        <v>13945</v>
      </c>
      <c r="J15" s="250">
        <f>(Table22[[#This Row],[Applications filed, 2021]]-Table22[[#This Row],[Applications filed 2020]])/Table22[[#This Row],[Applications filed 2020]]</f>
        <v>3.481769276748356E-2</v>
      </c>
      <c r="K15" s="250">
        <f>(Table22[[#This Row],[Total classes in application, 2021]]-Table22[[#This Row],[Total classes in application, 2020]])/Table22[[#This Row],[Total classes in application, 2020]]</f>
        <v>0.18403175330127472</v>
      </c>
      <c r="L15" s="250">
        <f>(Table22[[#This Row],[Trade Marks registered, 2021]]-Table22[[#This Row],[Trade Marks registered, 2020]])/Table22[[#This Row],[Trade Marks registered, 2020]]</f>
        <v>0.39908456843940715</v>
      </c>
      <c r="M15" s="250">
        <f>(Table22[[#This Row],[Total classes registered, 2021]]-Table22[[#This Row],[Total classes registered, 2020]])/Table22[[#This Row],[Total classes registered, 2020]]</f>
        <v>0.49448076304790484</v>
      </c>
    </row>
    <row r="16" spans="1:14" x14ac:dyDescent="0.4">
      <c r="A16" s="9" t="s">
        <v>152</v>
      </c>
      <c r="B16" s="63">
        <v>2487</v>
      </c>
      <c r="C16" s="63">
        <v>4681</v>
      </c>
      <c r="D16" s="63">
        <v>1714</v>
      </c>
      <c r="E16" s="63">
        <v>3330</v>
      </c>
      <c r="F16" s="63">
        <v>2659</v>
      </c>
      <c r="G16" s="63">
        <v>5875</v>
      </c>
      <c r="H16" s="63">
        <v>2437</v>
      </c>
      <c r="I16" s="63">
        <v>5148</v>
      </c>
      <c r="J16" s="250">
        <f>(Table22[[#This Row],[Applications filed, 2021]]-Table22[[#This Row],[Applications filed 2020]])/Table22[[#This Row],[Applications filed 2020]]</f>
        <v>6.9159630076397263E-2</v>
      </c>
      <c r="K16" s="250">
        <f>(Table22[[#This Row],[Total classes in application, 2021]]-Table22[[#This Row],[Total classes in application, 2020]])/Table22[[#This Row],[Total classes in application, 2020]]</f>
        <v>0.25507370220038456</v>
      </c>
      <c r="L16" s="250">
        <f>(Table22[[#This Row],[Trade Marks registered, 2021]]-Table22[[#This Row],[Trade Marks registered, 2020]])/Table22[[#This Row],[Trade Marks registered, 2020]]</f>
        <v>0.42182030338389731</v>
      </c>
      <c r="M16" s="250">
        <f>(Table22[[#This Row],[Total classes registered, 2021]]-Table22[[#This Row],[Total classes registered, 2020]])/Table22[[#This Row],[Total classes registered, 2020]]</f>
        <v>0.54594594594594592</v>
      </c>
    </row>
    <row r="17" spans="1:13" x14ac:dyDescent="0.4">
      <c r="A17" s="9" t="s">
        <v>153</v>
      </c>
      <c r="B17" s="63">
        <v>6228</v>
      </c>
      <c r="C17" s="63">
        <v>12189</v>
      </c>
      <c r="D17" s="63">
        <v>4270</v>
      </c>
      <c r="E17" s="63">
        <v>8597</v>
      </c>
      <c r="F17" s="63">
        <v>6699</v>
      </c>
      <c r="G17" s="63">
        <v>14744</v>
      </c>
      <c r="H17" s="63">
        <v>6162</v>
      </c>
      <c r="I17" s="63">
        <v>13033</v>
      </c>
      <c r="J17" s="250">
        <f>(Table22[[#This Row],[Applications filed, 2021]]-Table22[[#This Row],[Applications filed 2020]])/Table22[[#This Row],[Applications filed 2020]]</f>
        <v>7.5626204238920997E-2</v>
      </c>
      <c r="K17" s="250">
        <f>(Table22[[#This Row],[Total classes in application, 2021]]-Table22[[#This Row],[Total classes in application, 2020]])/Table22[[#This Row],[Total classes in application, 2020]]</f>
        <v>0.20961522684387562</v>
      </c>
      <c r="L17" s="250">
        <f>(Table22[[#This Row],[Trade Marks registered, 2021]]-Table22[[#This Row],[Trade Marks registered, 2020]])/Table22[[#This Row],[Trade Marks registered, 2020]]</f>
        <v>0.44309133489461361</v>
      </c>
      <c r="M17" s="250">
        <f>(Table22[[#This Row],[Total classes registered, 2021]]-Table22[[#This Row],[Total classes registered, 2020]])/Table22[[#This Row],[Total classes registered, 2020]]</f>
        <v>0.51599395137838777</v>
      </c>
    </row>
    <row r="18" spans="1:13" x14ac:dyDescent="0.4">
      <c r="A18" s="9" t="s">
        <v>471</v>
      </c>
      <c r="B18" s="63">
        <v>5249</v>
      </c>
      <c r="C18" s="63">
        <v>10155</v>
      </c>
      <c r="D18" s="63">
        <v>3575</v>
      </c>
      <c r="E18" s="63">
        <v>7094</v>
      </c>
      <c r="F18" s="63">
        <v>5830</v>
      </c>
      <c r="G18" s="63">
        <v>12529</v>
      </c>
      <c r="H18" s="63">
        <v>5255</v>
      </c>
      <c r="I18" s="63">
        <v>11080</v>
      </c>
      <c r="J18" s="250">
        <f>(Table22[[#This Row],[Applications filed, 2021]]-Table22[[#This Row],[Applications filed 2020]])/Table22[[#This Row],[Applications filed 2020]]</f>
        <v>0.11068775004762813</v>
      </c>
      <c r="K18" s="250">
        <f>(Table22[[#This Row],[Total classes in application, 2021]]-Table22[[#This Row],[Total classes in application, 2020]])/Table22[[#This Row],[Total classes in application, 2020]]</f>
        <v>0.23377646479566716</v>
      </c>
      <c r="L18" s="250">
        <f>(Table22[[#This Row],[Trade Marks registered, 2021]]-Table22[[#This Row],[Trade Marks registered, 2020]])/Table22[[#This Row],[Trade Marks registered, 2020]]</f>
        <v>0.46993006993006992</v>
      </c>
      <c r="M18" s="250">
        <f>(Table22[[#This Row],[Total classes registered, 2021]]-Table22[[#This Row],[Total classes registered, 2020]])/Table22[[#This Row],[Total classes registered, 2020]]</f>
        <v>0.56188328164646184</v>
      </c>
    </row>
    <row r="19" spans="1:13" s="280" customFormat="1" ht="21.95" customHeight="1" x14ac:dyDescent="0.4">
      <c r="A19" s="118" t="s">
        <v>472</v>
      </c>
      <c r="B19" s="176">
        <v>101</v>
      </c>
      <c r="C19" s="176">
        <v>213</v>
      </c>
      <c r="D19" s="176">
        <v>75</v>
      </c>
      <c r="E19" s="176">
        <v>154</v>
      </c>
      <c r="F19" s="176">
        <v>105</v>
      </c>
      <c r="G19" s="176">
        <v>265</v>
      </c>
      <c r="H19" s="176">
        <v>110</v>
      </c>
      <c r="I19" s="176">
        <v>237</v>
      </c>
      <c r="J19" s="295"/>
      <c r="K19" s="295"/>
      <c r="L19" s="295"/>
      <c r="M19" s="295"/>
    </row>
    <row r="20" spans="1:13" ht="39" customHeight="1" x14ac:dyDescent="0.4">
      <c r="A20" s="12" t="s">
        <v>92</v>
      </c>
    </row>
    <row r="21" spans="1:13" x14ac:dyDescent="0.4">
      <c r="A21" s="10" t="s">
        <v>473</v>
      </c>
    </row>
    <row r="22" spans="1:13" x14ac:dyDescent="0.4">
      <c r="A22" s="10" t="s">
        <v>474</v>
      </c>
    </row>
    <row r="23" spans="1:13" x14ac:dyDescent="0.4">
      <c r="A23" s="10" t="s">
        <v>475</v>
      </c>
    </row>
  </sheetData>
  <hyperlinks>
    <hyperlink ref="N2" location="Contents!A1" display="Contents" xr:uid="{4704D6E3-CE0B-4842-B60D-A05BABD6BCCC}"/>
    <hyperlink ref="G1" location="Contents!A1" display="Contents" xr:uid="{462B09EC-10F9-4877-97FF-9EF568E1E9FB}"/>
    <hyperlink ref="G2" location="Notes!A1" display="Notes" xr:uid="{4936C43F-9749-4E9B-A06C-D1DDF47D2200}"/>
  </hyperlinks>
  <pageMargins left="0.7" right="0.7" top="0.75" bottom="0.75" header="0.3" footer="0.3"/>
  <pageSetup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E64F3-4CDD-486D-8028-83610AAB8E92}">
  <dimension ref="A1:M170"/>
  <sheetViews>
    <sheetView zoomScaleNormal="100" workbookViewId="0"/>
  </sheetViews>
  <sheetFormatPr defaultColWidth="8.88671875" defaultRowHeight="15" x14ac:dyDescent="0.4"/>
  <cols>
    <col min="1" max="1" width="26" style="5" customWidth="1"/>
    <col min="2" max="2" width="14.5546875" style="14" customWidth="1"/>
    <col min="3" max="3" width="20" style="14" customWidth="1"/>
    <col min="4" max="4" width="15.6640625" style="14" customWidth="1"/>
    <col min="5" max="5" width="15.5546875" style="14" customWidth="1"/>
    <col min="6" max="6" width="15" style="14" bestFit="1" customWidth="1"/>
    <col min="7" max="7" width="21.33203125" style="14" customWidth="1"/>
    <col min="8" max="8" width="15.44140625" style="14" customWidth="1"/>
    <col min="9" max="9" width="18.6640625" style="14" customWidth="1"/>
    <col min="10" max="10" width="17.88671875" style="5" customWidth="1"/>
    <col min="11" max="11" width="16.44140625" style="5" customWidth="1"/>
    <col min="12" max="12" width="22.109375" style="5" customWidth="1"/>
    <col min="13" max="13" width="21" style="5" bestFit="1" customWidth="1"/>
    <col min="14" max="16384" width="8.88671875" style="5"/>
  </cols>
  <sheetData>
    <row r="1" spans="1:13" ht="15.75" x14ac:dyDescent="0.4">
      <c r="A1" s="6" t="s">
        <v>476</v>
      </c>
      <c r="H1" s="90" t="s">
        <v>108</v>
      </c>
    </row>
    <row r="2" spans="1:13" s="46" customFormat="1" ht="25.5" customHeight="1" x14ac:dyDescent="0.4">
      <c r="A2" s="116" t="s">
        <v>159</v>
      </c>
      <c r="B2" s="192"/>
      <c r="C2" s="192"/>
      <c r="D2" s="192"/>
      <c r="E2" s="192"/>
      <c r="F2" s="192"/>
      <c r="G2" s="192"/>
      <c r="H2" s="115" t="s">
        <v>92</v>
      </c>
      <c r="I2" s="192"/>
    </row>
    <row r="3" spans="1:13" ht="33.75" customHeight="1" thickBot="1" x14ac:dyDescent="0.45">
      <c r="A3" s="29" t="s">
        <v>160</v>
      </c>
      <c r="B3" s="17" t="s">
        <v>467</v>
      </c>
      <c r="C3" s="17" t="s">
        <v>468</v>
      </c>
      <c r="D3" s="17" t="s">
        <v>469</v>
      </c>
      <c r="E3" s="39" t="s">
        <v>470</v>
      </c>
      <c r="F3" s="17" t="s">
        <v>760</v>
      </c>
      <c r="G3" s="17" t="s">
        <v>761</v>
      </c>
      <c r="H3" s="17" t="s">
        <v>762</v>
      </c>
      <c r="I3" s="39" t="s">
        <v>763</v>
      </c>
      <c r="J3" s="17" t="s">
        <v>765</v>
      </c>
      <c r="K3" s="17" t="s">
        <v>766</v>
      </c>
      <c r="L3" s="17" t="s">
        <v>764</v>
      </c>
      <c r="M3" s="39" t="s">
        <v>767</v>
      </c>
    </row>
    <row r="4" spans="1:13" s="129" customFormat="1" ht="33.75" customHeight="1" x14ac:dyDescent="0.4">
      <c r="A4" s="271" t="s">
        <v>164</v>
      </c>
      <c r="B4" s="272">
        <f>SUM(B5:B167)</f>
        <v>33373</v>
      </c>
      <c r="C4" s="272">
        <f t="shared" ref="C4:I4" si="0">SUM(C5:C167)</f>
        <v>60426</v>
      </c>
      <c r="D4" s="272">
        <f t="shared" si="0"/>
        <v>23101</v>
      </c>
      <c r="E4" s="272">
        <f t="shared" si="0"/>
        <v>42339</v>
      </c>
      <c r="F4" s="272">
        <f t="shared" si="0"/>
        <v>80805</v>
      </c>
      <c r="G4" s="272">
        <f t="shared" si="0"/>
        <v>167029</v>
      </c>
      <c r="H4" s="272">
        <f t="shared" si="0"/>
        <v>66528</v>
      </c>
      <c r="I4" s="272">
        <f t="shared" si="0"/>
        <v>125787</v>
      </c>
      <c r="J4" s="296">
        <f>(Table3.1b[[#This Row],[Applications filed, 2021]]-Table3.1b[[#This Row],[Applications filed, 2020]])/Table3.1b[[#This Row],[Applications filed, 2020]]</f>
        <v>1.4212686902585923</v>
      </c>
      <c r="K4" s="296">
        <f>(Table3.1b[[#This Row],[Total classes in application, 2021]]-Table3.1b[[#This Row],[Total classes in application, 2020]])/Table3.1b[[#This Row],[Total classes in application, 2020]]</f>
        <v>1.7641909111971668</v>
      </c>
      <c r="L4" s="296">
        <f>(Table3.1b[[#This Row],[Trade Marks registered, 2021]]-Table3.1b[[#This Row],[Trade Marks registered, 2020]])/Table3.1b[[#This Row],[Trade Marks registered, 2020]]</f>
        <v>1.8798753300722912</v>
      </c>
      <c r="M4" s="296">
        <f>(Table3.1b[[#This Row],[Total classes registered, 2021]]-Table3.1b[[#This Row],[Total classes registered, 2020]])/Table3.1b[[#This Row],[Total classes registered, 2020]]</f>
        <v>1.9709487706370012</v>
      </c>
    </row>
    <row r="5" spans="1:13" s="129" customFormat="1" x14ac:dyDescent="0.35">
      <c r="A5" s="70" t="s">
        <v>477</v>
      </c>
      <c r="B5" s="258">
        <v>1</v>
      </c>
      <c r="C5" s="71">
        <v>1</v>
      </c>
      <c r="D5" s="71">
        <v>0</v>
      </c>
      <c r="E5" s="71">
        <v>0</v>
      </c>
      <c r="F5" s="71">
        <v>0</v>
      </c>
      <c r="G5" s="71">
        <v>0</v>
      </c>
      <c r="H5" s="71">
        <v>1</v>
      </c>
      <c r="I5" s="71">
        <v>1</v>
      </c>
      <c r="J5" s="296">
        <f>(Table3.1b[[#This Row],[Applications filed, 2021]]-Table3.1b[[#This Row],[Applications filed, 2020]])/Table3.1b[[#This Row],[Applications filed, 2020]]</f>
        <v>-1</v>
      </c>
      <c r="K5" s="296">
        <f>(Table3.1b[[#This Row],[Total classes in application, 2021]]-Table3.1b[[#This Row],[Total classes in application, 2020]])/Table3.1b[[#This Row],[Total classes in application, 2020]]</f>
        <v>-1</v>
      </c>
      <c r="L5" s="296"/>
      <c r="M5" s="296"/>
    </row>
    <row r="6" spans="1:13" x14ac:dyDescent="0.4">
      <c r="A6" s="70" t="s">
        <v>478</v>
      </c>
      <c r="B6" s="72">
        <v>1</v>
      </c>
      <c r="C6" s="71">
        <v>1</v>
      </c>
      <c r="D6" s="71">
        <v>0</v>
      </c>
      <c r="E6" s="71">
        <v>0</v>
      </c>
      <c r="F6" s="71">
        <v>2</v>
      </c>
      <c r="G6" s="71">
        <v>2</v>
      </c>
      <c r="H6" s="71">
        <v>1</v>
      </c>
      <c r="I6" s="71">
        <v>1</v>
      </c>
      <c r="J6" s="296">
        <f>(Table3.1b[[#This Row],[Applications filed, 2021]]-Table3.1b[[#This Row],[Applications filed, 2020]])/Table3.1b[[#This Row],[Applications filed, 2020]]</f>
        <v>1</v>
      </c>
      <c r="K6" s="296">
        <f>(Table3.1b[[#This Row],[Total classes in application, 2021]]-Table3.1b[[#This Row],[Total classes in application, 2020]])/Table3.1b[[#This Row],[Total classes in application, 2020]]</f>
        <v>1</v>
      </c>
      <c r="L6" s="296"/>
      <c r="M6" s="296"/>
    </row>
    <row r="7" spans="1:13" x14ac:dyDescent="0.4">
      <c r="A7" s="70" t="s">
        <v>479</v>
      </c>
      <c r="B7" s="72">
        <v>1</v>
      </c>
      <c r="C7" s="71">
        <v>1</v>
      </c>
      <c r="D7" s="71">
        <v>1</v>
      </c>
      <c r="E7" s="71">
        <v>1</v>
      </c>
      <c r="F7" s="71">
        <v>0</v>
      </c>
      <c r="G7" s="71">
        <v>0</v>
      </c>
      <c r="H7" s="71">
        <v>0</v>
      </c>
      <c r="I7" s="71">
        <v>0</v>
      </c>
      <c r="J7" s="296">
        <f>(Table3.1b[[#This Row],[Applications filed, 2021]]-Table3.1b[[#This Row],[Applications filed, 2020]])/Table3.1b[[#This Row],[Applications filed, 2020]]</f>
        <v>-1</v>
      </c>
      <c r="K7" s="296">
        <f>(Table3.1b[[#This Row],[Total classes in application, 2021]]-Table3.1b[[#This Row],[Total classes in application, 2020]])/Table3.1b[[#This Row],[Total classes in application, 2020]]</f>
        <v>-1</v>
      </c>
      <c r="L7" s="296">
        <f>(Table3.1b[[#This Row],[Trade Marks registered, 2021]]-Table3.1b[[#This Row],[Trade Marks registered, 2020]])/Table3.1b[[#This Row],[Trade Marks registered, 2020]]</f>
        <v>-1</v>
      </c>
      <c r="M7" s="296">
        <f>(Table3.1b[[#This Row],[Total classes registered, 2021]]-Table3.1b[[#This Row],[Total classes registered, 2020]])/Table3.1b[[#This Row],[Total classes registered, 2020]]</f>
        <v>-1</v>
      </c>
    </row>
    <row r="8" spans="1:13" x14ac:dyDescent="0.4">
      <c r="A8" s="70" t="s">
        <v>480</v>
      </c>
      <c r="B8" s="72">
        <v>4</v>
      </c>
      <c r="C8" s="71">
        <v>10</v>
      </c>
      <c r="D8" s="71">
        <v>1</v>
      </c>
      <c r="E8" s="71">
        <v>2</v>
      </c>
      <c r="F8" s="71">
        <v>15</v>
      </c>
      <c r="G8" s="71">
        <v>123</v>
      </c>
      <c r="H8" s="71">
        <v>13</v>
      </c>
      <c r="I8" s="71">
        <v>51</v>
      </c>
      <c r="J8" s="296">
        <f>(Table3.1b[[#This Row],[Applications filed, 2021]]-Table3.1b[[#This Row],[Applications filed, 2020]])/Table3.1b[[#This Row],[Applications filed, 2020]]</f>
        <v>2.75</v>
      </c>
      <c r="K8" s="296">
        <f>(Table3.1b[[#This Row],[Total classes in application, 2021]]-Table3.1b[[#This Row],[Total classes in application, 2020]])/Table3.1b[[#This Row],[Total classes in application, 2020]]</f>
        <v>11.3</v>
      </c>
      <c r="L8" s="296">
        <f>(Table3.1b[[#This Row],[Trade Marks registered, 2021]]-Table3.1b[[#This Row],[Trade Marks registered, 2020]])/Table3.1b[[#This Row],[Trade Marks registered, 2020]]</f>
        <v>12</v>
      </c>
      <c r="M8" s="296">
        <f>(Table3.1b[[#This Row],[Total classes registered, 2021]]-Table3.1b[[#This Row],[Total classes registered, 2020]])/Table3.1b[[#This Row],[Total classes registered, 2020]]</f>
        <v>24.5</v>
      </c>
    </row>
    <row r="9" spans="1:13" x14ac:dyDescent="0.4">
      <c r="A9" s="70" t="s">
        <v>481</v>
      </c>
      <c r="B9" s="72">
        <v>2</v>
      </c>
      <c r="C9" s="71">
        <v>2</v>
      </c>
      <c r="D9" s="71">
        <v>2</v>
      </c>
      <c r="E9" s="71">
        <v>2</v>
      </c>
      <c r="F9" s="71">
        <v>0</v>
      </c>
      <c r="G9" s="71">
        <v>0</v>
      </c>
      <c r="H9" s="71">
        <v>0</v>
      </c>
      <c r="I9" s="71">
        <v>0</v>
      </c>
      <c r="J9" s="296">
        <f>(Table3.1b[[#This Row],[Applications filed, 2021]]-Table3.1b[[#This Row],[Applications filed, 2020]])/Table3.1b[[#This Row],[Applications filed, 2020]]</f>
        <v>-1</v>
      </c>
      <c r="K9" s="296">
        <f>(Table3.1b[[#This Row],[Total classes in application, 2021]]-Table3.1b[[#This Row],[Total classes in application, 2020]])/Table3.1b[[#This Row],[Total classes in application, 2020]]</f>
        <v>-1</v>
      </c>
      <c r="L9" s="296">
        <f>(Table3.1b[[#This Row],[Trade Marks registered, 2021]]-Table3.1b[[#This Row],[Trade Marks registered, 2020]])/Table3.1b[[#This Row],[Trade Marks registered, 2020]]</f>
        <v>-1</v>
      </c>
      <c r="M9" s="296">
        <f>(Table3.1b[[#This Row],[Total classes registered, 2021]]-Table3.1b[[#This Row],[Total classes registered, 2020]])/Table3.1b[[#This Row],[Total classes registered, 2020]]</f>
        <v>-1</v>
      </c>
    </row>
    <row r="10" spans="1:13" x14ac:dyDescent="0.4">
      <c r="A10" s="70" t="s">
        <v>482</v>
      </c>
      <c r="B10" s="72">
        <v>0</v>
      </c>
      <c r="C10" s="71">
        <v>0</v>
      </c>
      <c r="D10" s="71">
        <v>1</v>
      </c>
      <c r="E10" s="71">
        <v>2</v>
      </c>
      <c r="F10" s="71">
        <v>2</v>
      </c>
      <c r="G10" s="71">
        <v>4</v>
      </c>
      <c r="H10" s="71">
        <v>2</v>
      </c>
      <c r="I10" s="71">
        <v>4</v>
      </c>
      <c r="J10" s="296"/>
      <c r="K10" s="296"/>
      <c r="L10" s="296">
        <f>(Table3.1b[[#This Row],[Trade Marks registered, 2021]]-Table3.1b[[#This Row],[Trade Marks registered, 2020]])/Table3.1b[[#This Row],[Trade Marks registered, 2020]]</f>
        <v>1</v>
      </c>
      <c r="M10" s="296">
        <f>(Table3.1b[[#This Row],[Total classes registered, 2021]]-Table3.1b[[#This Row],[Total classes registered, 2020]])/Table3.1b[[#This Row],[Total classes registered, 2020]]</f>
        <v>1</v>
      </c>
    </row>
    <row r="11" spans="1:13" x14ac:dyDescent="0.4">
      <c r="A11" s="70" t="s">
        <v>165</v>
      </c>
      <c r="B11" s="72">
        <v>4</v>
      </c>
      <c r="C11" s="71">
        <v>11</v>
      </c>
      <c r="D11" s="71">
        <v>1</v>
      </c>
      <c r="E11" s="71">
        <v>5</v>
      </c>
      <c r="F11" s="71">
        <v>5</v>
      </c>
      <c r="G11" s="71">
        <v>28</v>
      </c>
      <c r="H11" s="71">
        <v>4</v>
      </c>
      <c r="I11" s="71">
        <v>20</v>
      </c>
      <c r="J11" s="296">
        <f>(Table3.1b[[#This Row],[Applications filed, 2021]]-Table3.1b[[#This Row],[Applications filed, 2020]])/Table3.1b[[#This Row],[Applications filed, 2020]]</f>
        <v>0.25</v>
      </c>
      <c r="K11" s="296">
        <f>(Table3.1b[[#This Row],[Total classes in application, 2021]]-Table3.1b[[#This Row],[Total classes in application, 2020]])/Table3.1b[[#This Row],[Total classes in application, 2020]]</f>
        <v>1.5454545454545454</v>
      </c>
      <c r="L11" s="296">
        <f>(Table3.1b[[#This Row],[Trade Marks registered, 2021]]-Table3.1b[[#This Row],[Trade Marks registered, 2020]])/Table3.1b[[#This Row],[Trade Marks registered, 2020]]</f>
        <v>3</v>
      </c>
      <c r="M11" s="296">
        <f>(Table3.1b[[#This Row],[Total classes registered, 2021]]-Table3.1b[[#This Row],[Total classes registered, 2020]])/Table3.1b[[#This Row],[Total classes registered, 2020]]</f>
        <v>3</v>
      </c>
    </row>
    <row r="12" spans="1:13" x14ac:dyDescent="0.4">
      <c r="A12" s="70" t="s">
        <v>166</v>
      </c>
      <c r="B12" s="72">
        <v>24</v>
      </c>
      <c r="C12" s="71">
        <v>25</v>
      </c>
      <c r="D12" s="71">
        <v>21</v>
      </c>
      <c r="E12" s="71">
        <v>22</v>
      </c>
      <c r="F12" s="71">
        <v>66</v>
      </c>
      <c r="G12" s="71">
        <v>97</v>
      </c>
      <c r="H12" s="71">
        <v>50</v>
      </c>
      <c r="I12" s="71">
        <v>60</v>
      </c>
      <c r="J12" s="296">
        <f>(Table3.1b[[#This Row],[Applications filed, 2021]]-Table3.1b[[#This Row],[Applications filed, 2020]])/Table3.1b[[#This Row],[Applications filed, 2020]]</f>
        <v>1.75</v>
      </c>
      <c r="K12" s="296">
        <f>(Table3.1b[[#This Row],[Total classes in application, 2021]]-Table3.1b[[#This Row],[Total classes in application, 2020]])/Table3.1b[[#This Row],[Total classes in application, 2020]]</f>
        <v>2.88</v>
      </c>
      <c r="L12" s="296">
        <f>(Table3.1b[[#This Row],[Trade Marks registered, 2021]]-Table3.1b[[#This Row],[Trade Marks registered, 2020]])/Table3.1b[[#This Row],[Trade Marks registered, 2020]]</f>
        <v>1.3809523809523809</v>
      </c>
      <c r="M12" s="296">
        <f>(Table3.1b[[#This Row],[Total classes registered, 2021]]-Table3.1b[[#This Row],[Total classes registered, 2020]])/Table3.1b[[#This Row],[Total classes registered, 2020]]</f>
        <v>1.7272727272727273</v>
      </c>
    </row>
    <row r="13" spans="1:13" x14ac:dyDescent="0.4">
      <c r="A13" s="70" t="s">
        <v>167</v>
      </c>
      <c r="B13" s="72">
        <v>1</v>
      </c>
      <c r="C13" s="71">
        <v>1</v>
      </c>
      <c r="D13" s="71">
        <v>1</v>
      </c>
      <c r="E13" s="71">
        <v>1</v>
      </c>
      <c r="F13" s="71">
        <v>0</v>
      </c>
      <c r="G13" s="71">
        <v>0</v>
      </c>
      <c r="H13" s="71">
        <v>1</v>
      </c>
      <c r="I13" s="71">
        <v>1</v>
      </c>
      <c r="J13" s="296">
        <f>(Table3.1b[[#This Row],[Applications filed, 2021]]-Table3.1b[[#This Row],[Applications filed, 2020]])/Table3.1b[[#This Row],[Applications filed, 2020]]</f>
        <v>-1</v>
      </c>
      <c r="K13" s="296">
        <f>(Table3.1b[[#This Row],[Total classes in application, 2021]]-Table3.1b[[#This Row],[Total classes in application, 2020]])/Table3.1b[[#This Row],[Total classes in application, 2020]]</f>
        <v>-1</v>
      </c>
      <c r="L13" s="296">
        <f>(Table3.1b[[#This Row],[Trade Marks registered, 2021]]-Table3.1b[[#This Row],[Trade Marks registered, 2020]])/Table3.1b[[#This Row],[Trade Marks registered, 2020]]</f>
        <v>0</v>
      </c>
      <c r="M13" s="296">
        <f>(Table3.1b[[#This Row],[Total classes registered, 2021]]-Table3.1b[[#This Row],[Total classes registered, 2020]])/Table3.1b[[#This Row],[Total classes registered, 2020]]</f>
        <v>0</v>
      </c>
    </row>
    <row r="14" spans="1:13" x14ac:dyDescent="0.4">
      <c r="A14" s="70" t="s">
        <v>768</v>
      </c>
      <c r="B14" s="72">
        <v>0</v>
      </c>
      <c r="C14" s="71">
        <v>0</v>
      </c>
      <c r="D14" s="71">
        <v>0</v>
      </c>
      <c r="E14" s="71">
        <v>0</v>
      </c>
      <c r="F14" s="71">
        <v>1</v>
      </c>
      <c r="G14" s="71">
        <v>1</v>
      </c>
      <c r="H14" s="71">
        <v>1</v>
      </c>
      <c r="I14" s="71">
        <v>1</v>
      </c>
      <c r="J14" s="296"/>
      <c r="K14" s="296"/>
      <c r="L14" s="296"/>
      <c r="M14" s="296"/>
    </row>
    <row r="15" spans="1:13" x14ac:dyDescent="0.4">
      <c r="A15" s="70" t="s">
        <v>168</v>
      </c>
      <c r="B15" s="72">
        <v>441</v>
      </c>
      <c r="C15" s="71">
        <v>881</v>
      </c>
      <c r="D15" s="71">
        <v>349</v>
      </c>
      <c r="E15" s="71">
        <v>740</v>
      </c>
      <c r="F15" s="71">
        <v>683</v>
      </c>
      <c r="G15" s="71">
        <v>1603</v>
      </c>
      <c r="H15" s="71">
        <v>548</v>
      </c>
      <c r="I15" s="71">
        <v>1119</v>
      </c>
      <c r="J15" s="296">
        <f>(Table3.1b[[#This Row],[Applications filed, 2021]]-Table3.1b[[#This Row],[Applications filed, 2020]])/Table3.1b[[#This Row],[Applications filed, 2020]]</f>
        <v>0.5487528344671202</v>
      </c>
      <c r="K15" s="296">
        <f>(Table3.1b[[#This Row],[Total classes in application, 2021]]-Table3.1b[[#This Row],[Total classes in application, 2020]])/Table3.1b[[#This Row],[Total classes in application, 2020]]</f>
        <v>0.81952326901248584</v>
      </c>
      <c r="L15" s="296">
        <f>(Table3.1b[[#This Row],[Trade Marks registered, 2021]]-Table3.1b[[#This Row],[Trade Marks registered, 2020]])/Table3.1b[[#This Row],[Trade Marks registered, 2020]]</f>
        <v>0.57020057306590255</v>
      </c>
      <c r="M15" s="296">
        <f>(Table3.1b[[#This Row],[Total classes registered, 2021]]-Table3.1b[[#This Row],[Total classes registered, 2020]])/Table3.1b[[#This Row],[Total classes registered, 2020]]</f>
        <v>0.51216216216216215</v>
      </c>
    </row>
    <row r="16" spans="1:13" x14ac:dyDescent="0.4">
      <c r="A16" s="70" t="s">
        <v>169</v>
      </c>
      <c r="B16" s="72">
        <v>30</v>
      </c>
      <c r="C16" s="71">
        <v>70</v>
      </c>
      <c r="D16" s="71">
        <v>18</v>
      </c>
      <c r="E16" s="71">
        <v>44</v>
      </c>
      <c r="F16" s="71">
        <v>264</v>
      </c>
      <c r="G16" s="71">
        <v>909</v>
      </c>
      <c r="H16" s="71">
        <v>145</v>
      </c>
      <c r="I16" s="71">
        <v>402</v>
      </c>
      <c r="J16" s="296">
        <f>(Table3.1b[[#This Row],[Applications filed, 2021]]-Table3.1b[[#This Row],[Applications filed, 2020]])/Table3.1b[[#This Row],[Applications filed, 2020]]</f>
        <v>7.8</v>
      </c>
      <c r="K16" s="296">
        <f>(Table3.1b[[#This Row],[Total classes in application, 2021]]-Table3.1b[[#This Row],[Total classes in application, 2020]])/Table3.1b[[#This Row],[Total classes in application, 2020]]</f>
        <v>11.985714285714286</v>
      </c>
      <c r="L16" s="296">
        <f>(Table3.1b[[#This Row],[Trade Marks registered, 2021]]-Table3.1b[[#This Row],[Trade Marks registered, 2020]])/Table3.1b[[#This Row],[Trade Marks registered, 2020]]</f>
        <v>7.0555555555555554</v>
      </c>
      <c r="M16" s="296">
        <f>(Table3.1b[[#This Row],[Total classes registered, 2021]]-Table3.1b[[#This Row],[Total classes registered, 2020]])/Table3.1b[[#This Row],[Total classes registered, 2020]]</f>
        <v>8.1363636363636367</v>
      </c>
    </row>
    <row r="17" spans="1:13" x14ac:dyDescent="0.4">
      <c r="A17" s="70" t="s">
        <v>483</v>
      </c>
      <c r="B17" s="72">
        <v>2</v>
      </c>
      <c r="C17" s="71">
        <v>2</v>
      </c>
      <c r="D17" s="71">
        <v>2</v>
      </c>
      <c r="E17" s="71">
        <v>2</v>
      </c>
      <c r="F17" s="71">
        <v>1</v>
      </c>
      <c r="G17" s="71">
        <v>1</v>
      </c>
      <c r="H17" s="71">
        <v>0</v>
      </c>
      <c r="I17" s="71">
        <v>0</v>
      </c>
      <c r="J17" s="296">
        <f>(Table3.1b[[#This Row],[Applications filed, 2021]]-Table3.1b[[#This Row],[Applications filed, 2020]])/Table3.1b[[#This Row],[Applications filed, 2020]]</f>
        <v>-0.5</v>
      </c>
      <c r="K17" s="296">
        <f>(Table3.1b[[#This Row],[Total classes in application, 2021]]-Table3.1b[[#This Row],[Total classes in application, 2020]])/Table3.1b[[#This Row],[Total classes in application, 2020]]</f>
        <v>-0.5</v>
      </c>
      <c r="L17" s="296">
        <f>(Table3.1b[[#This Row],[Trade Marks registered, 2021]]-Table3.1b[[#This Row],[Trade Marks registered, 2020]])/Table3.1b[[#This Row],[Trade Marks registered, 2020]]</f>
        <v>-1</v>
      </c>
      <c r="M17" s="296">
        <f>(Table3.1b[[#This Row],[Total classes registered, 2021]]-Table3.1b[[#This Row],[Total classes registered, 2020]])/Table3.1b[[#This Row],[Total classes registered, 2020]]</f>
        <v>-1</v>
      </c>
    </row>
    <row r="18" spans="1:13" x14ac:dyDescent="0.4">
      <c r="A18" s="70" t="s">
        <v>170</v>
      </c>
      <c r="B18" s="72">
        <v>18</v>
      </c>
      <c r="C18" s="71">
        <v>48</v>
      </c>
      <c r="D18" s="71">
        <v>14</v>
      </c>
      <c r="E18" s="71">
        <v>31</v>
      </c>
      <c r="F18" s="71">
        <v>26</v>
      </c>
      <c r="G18" s="71">
        <v>66</v>
      </c>
      <c r="H18" s="71">
        <v>21</v>
      </c>
      <c r="I18" s="71">
        <v>50</v>
      </c>
      <c r="J18" s="296">
        <f>(Table3.1b[[#This Row],[Applications filed, 2021]]-Table3.1b[[#This Row],[Applications filed, 2020]])/Table3.1b[[#This Row],[Applications filed, 2020]]</f>
        <v>0.44444444444444442</v>
      </c>
      <c r="K18" s="296">
        <f>(Table3.1b[[#This Row],[Total classes in application, 2021]]-Table3.1b[[#This Row],[Total classes in application, 2020]])/Table3.1b[[#This Row],[Total classes in application, 2020]]</f>
        <v>0.375</v>
      </c>
      <c r="L18" s="296">
        <f>(Table3.1b[[#This Row],[Trade Marks registered, 2021]]-Table3.1b[[#This Row],[Trade Marks registered, 2020]])/Table3.1b[[#This Row],[Trade Marks registered, 2020]]</f>
        <v>0.5</v>
      </c>
      <c r="M18" s="296">
        <f>(Table3.1b[[#This Row],[Total classes registered, 2021]]-Table3.1b[[#This Row],[Total classes registered, 2020]])/Table3.1b[[#This Row],[Total classes registered, 2020]]</f>
        <v>0.61290322580645162</v>
      </c>
    </row>
    <row r="19" spans="1:13" x14ac:dyDescent="0.4">
      <c r="A19" s="70" t="s">
        <v>171</v>
      </c>
      <c r="B19" s="72">
        <v>10</v>
      </c>
      <c r="C19" s="71">
        <v>12</v>
      </c>
      <c r="D19" s="71">
        <v>7</v>
      </c>
      <c r="E19" s="71">
        <v>12</v>
      </c>
      <c r="F19" s="71">
        <v>12</v>
      </c>
      <c r="G19" s="71">
        <v>22</v>
      </c>
      <c r="H19" s="71">
        <v>11</v>
      </c>
      <c r="I19" s="71">
        <v>17</v>
      </c>
      <c r="J19" s="296">
        <f>(Table3.1b[[#This Row],[Applications filed, 2021]]-Table3.1b[[#This Row],[Applications filed, 2020]])/Table3.1b[[#This Row],[Applications filed, 2020]]</f>
        <v>0.2</v>
      </c>
      <c r="K19" s="296">
        <f>(Table3.1b[[#This Row],[Total classes in application, 2021]]-Table3.1b[[#This Row],[Total classes in application, 2020]])/Table3.1b[[#This Row],[Total classes in application, 2020]]</f>
        <v>0.83333333333333337</v>
      </c>
      <c r="L19" s="296">
        <f>(Table3.1b[[#This Row],[Trade Marks registered, 2021]]-Table3.1b[[#This Row],[Trade Marks registered, 2020]])/Table3.1b[[#This Row],[Trade Marks registered, 2020]]</f>
        <v>0.5714285714285714</v>
      </c>
      <c r="M19" s="296">
        <f>(Table3.1b[[#This Row],[Total classes registered, 2021]]-Table3.1b[[#This Row],[Total classes registered, 2020]])/Table3.1b[[#This Row],[Total classes registered, 2020]]</f>
        <v>0.41666666666666669</v>
      </c>
    </row>
    <row r="20" spans="1:13" x14ac:dyDescent="0.4">
      <c r="A20" s="70" t="s">
        <v>172</v>
      </c>
      <c r="B20" s="72">
        <v>6</v>
      </c>
      <c r="C20" s="71">
        <v>9</v>
      </c>
      <c r="D20" s="71">
        <v>3</v>
      </c>
      <c r="E20" s="71">
        <v>6</v>
      </c>
      <c r="F20" s="71">
        <v>6</v>
      </c>
      <c r="G20" s="71">
        <v>11</v>
      </c>
      <c r="H20" s="71">
        <v>5</v>
      </c>
      <c r="I20" s="71">
        <v>8</v>
      </c>
      <c r="J20" s="296">
        <f>(Table3.1b[[#This Row],[Applications filed, 2021]]-Table3.1b[[#This Row],[Applications filed, 2020]])/Table3.1b[[#This Row],[Applications filed, 2020]]</f>
        <v>0</v>
      </c>
      <c r="K20" s="296">
        <f>(Table3.1b[[#This Row],[Total classes in application, 2021]]-Table3.1b[[#This Row],[Total classes in application, 2020]])/Table3.1b[[#This Row],[Total classes in application, 2020]]</f>
        <v>0.22222222222222221</v>
      </c>
      <c r="L20" s="296">
        <f>(Table3.1b[[#This Row],[Trade Marks registered, 2021]]-Table3.1b[[#This Row],[Trade Marks registered, 2020]])/Table3.1b[[#This Row],[Trade Marks registered, 2020]]</f>
        <v>0.66666666666666663</v>
      </c>
      <c r="M20" s="296">
        <f>(Table3.1b[[#This Row],[Total classes registered, 2021]]-Table3.1b[[#This Row],[Total classes registered, 2020]])/Table3.1b[[#This Row],[Total classes registered, 2020]]</f>
        <v>0.33333333333333331</v>
      </c>
    </row>
    <row r="21" spans="1:13" x14ac:dyDescent="0.4">
      <c r="A21" s="70" t="s">
        <v>173</v>
      </c>
      <c r="B21" s="72">
        <v>39</v>
      </c>
      <c r="C21" s="71">
        <v>73</v>
      </c>
      <c r="D21" s="71">
        <v>17</v>
      </c>
      <c r="E21" s="71">
        <v>32</v>
      </c>
      <c r="F21" s="71">
        <v>87</v>
      </c>
      <c r="G21" s="71">
        <v>489</v>
      </c>
      <c r="H21" s="71">
        <v>68</v>
      </c>
      <c r="I21" s="71">
        <v>459</v>
      </c>
      <c r="J21" s="296">
        <f>(Table3.1b[[#This Row],[Applications filed, 2021]]-Table3.1b[[#This Row],[Applications filed, 2020]])/Table3.1b[[#This Row],[Applications filed, 2020]]</f>
        <v>1.2307692307692308</v>
      </c>
      <c r="K21" s="296">
        <f>(Table3.1b[[#This Row],[Total classes in application, 2021]]-Table3.1b[[#This Row],[Total classes in application, 2020]])/Table3.1b[[#This Row],[Total classes in application, 2020]]</f>
        <v>5.6986301369863011</v>
      </c>
      <c r="L21" s="296">
        <f>(Table3.1b[[#This Row],[Trade Marks registered, 2021]]-Table3.1b[[#This Row],[Trade Marks registered, 2020]])/Table3.1b[[#This Row],[Trade Marks registered, 2020]]</f>
        <v>3</v>
      </c>
      <c r="M21" s="296">
        <f>(Table3.1b[[#This Row],[Total classes registered, 2021]]-Table3.1b[[#This Row],[Total classes registered, 2020]])/Table3.1b[[#This Row],[Total classes registered, 2020]]</f>
        <v>13.34375</v>
      </c>
    </row>
    <row r="22" spans="1:13" x14ac:dyDescent="0.4">
      <c r="A22" s="70" t="s">
        <v>174</v>
      </c>
      <c r="B22" s="72">
        <v>1</v>
      </c>
      <c r="C22" s="71">
        <v>1</v>
      </c>
      <c r="D22" s="71">
        <v>1</v>
      </c>
      <c r="E22" s="71">
        <v>1</v>
      </c>
      <c r="F22" s="71">
        <v>6</v>
      </c>
      <c r="G22" s="71">
        <v>8</v>
      </c>
      <c r="H22" s="71">
        <v>5</v>
      </c>
      <c r="I22" s="71">
        <v>7</v>
      </c>
      <c r="J22" s="296">
        <f>(Table3.1b[[#This Row],[Applications filed, 2021]]-Table3.1b[[#This Row],[Applications filed, 2020]])/Table3.1b[[#This Row],[Applications filed, 2020]]</f>
        <v>5</v>
      </c>
      <c r="K22" s="296">
        <f>(Table3.1b[[#This Row],[Total classes in application, 2021]]-Table3.1b[[#This Row],[Total classes in application, 2020]])/Table3.1b[[#This Row],[Total classes in application, 2020]]</f>
        <v>7</v>
      </c>
      <c r="L22" s="296">
        <f>(Table3.1b[[#This Row],[Trade Marks registered, 2021]]-Table3.1b[[#This Row],[Trade Marks registered, 2020]])/Table3.1b[[#This Row],[Trade Marks registered, 2020]]</f>
        <v>4</v>
      </c>
      <c r="M22" s="296">
        <f>(Table3.1b[[#This Row],[Total classes registered, 2021]]-Table3.1b[[#This Row],[Total classes registered, 2020]])/Table3.1b[[#This Row],[Total classes registered, 2020]]</f>
        <v>6</v>
      </c>
    </row>
    <row r="23" spans="1:13" x14ac:dyDescent="0.4">
      <c r="A23" s="70" t="s">
        <v>175</v>
      </c>
      <c r="B23" s="72">
        <v>128</v>
      </c>
      <c r="C23" s="71">
        <v>298</v>
      </c>
      <c r="D23" s="71">
        <v>59</v>
      </c>
      <c r="E23" s="71">
        <v>123</v>
      </c>
      <c r="F23" s="71">
        <v>677</v>
      </c>
      <c r="G23" s="71">
        <v>1809</v>
      </c>
      <c r="H23" s="71">
        <v>501</v>
      </c>
      <c r="I23" s="71">
        <v>1236</v>
      </c>
      <c r="J23" s="296">
        <f>(Table3.1b[[#This Row],[Applications filed, 2021]]-Table3.1b[[#This Row],[Applications filed, 2020]])/Table3.1b[[#This Row],[Applications filed, 2020]]</f>
        <v>4.2890625</v>
      </c>
      <c r="K23" s="296">
        <f>(Table3.1b[[#This Row],[Total classes in application, 2021]]-Table3.1b[[#This Row],[Total classes in application, 2020]])/Table3.1b[[#This Row],[Total classes in application, 2020]]</f>
        <v>5.0704697986577179</v>
      </c>
      <c r="L23" s="296">
        <f>(Table3.1b[[#This Row],[Trade Marks registered, 2021]]-Table3.1b[[#This Row],[Trade Marks registered, 2020]])/Table3.1b[[#This Row],[Trade Marks registered, 2020]]</f>
        <v>7.4915254237288131</v>
      </c>
      <c r="M23" s="296">
        <f>(Table3.1b[[#This Row],[Total classes registered, 2021]]-Table3.1b[[#This Row],[Total classes registered, 2020]])/Table3.1b[[#This Row],[Total classes registered, 2020]]</f>
        <v>9.0487804878048781</v>
      </c>
    </row>
    <row r="24" spans="1:13" x14ac:dyDescent="0.4">
      <c r="A24" s="70" t="s">
        <v>176</v>
      </c>
      <c r="B24" s="72">
        <v>9</v>
      </c>
      <c r="C24" s="71">
        <v>11</v>
      </c>
      <c r="D24" s="71">
        <v>4</v>
      </c>
      <c r="E24" s="71">
        <v>6</v>
      </c>
      <c r="F24" s="71">
        <v>2</v>
      </c>
      <c r="G24" s="71">
        <v>2</v>
      </c>
      <c r="H24" s="71">
        <v>6</v>
      </c>
      <c r="I24" s="71">
        <v>6</v>
      </c>
      <c r="J24" s="296">
        <f>(Table3.1b[[#This Row],[Applications filed, 2021]]-Table3.1b[[#This Row],[Applications filed, 2020]])/Table3.1b[[#This Row],[Applications filed, 2020]]</f>
        <v>-0.77777777777777779</v>
      </c>
      <c r="K24" s="296">
        <f>(Table3.1b[[#This Row],[Total classes in application, 2021]]-Table3.1b[[#This Row],[Total classes in application, 2020]])/Table3.1b[[#This Row],[Total classes in application, 2020]]</f>
        <v>-0.81818181818181823</v>
      </c>
      <c r="L24" s="296">
        <f>(Table3.1b[[#This Row],[Trade Marks registered, 2021]]-Table3.1b[[#This Row],[Trade Marks registered, 2020]])/Table3.1b[[#This Row],[Trade Marks registered, 2020]]</f>
        <v>0.5</v>
      </c>
      <c r="M24" s="296">
        <f>(Table3.1b[[#This Row],[Total classes registered, 2021]]-Table3.1b[[#This Row],[Total classes registered, 2020]])/Table3.1b[[#This Row],[Total classes registered, 2020]]</f>
        <v>0</v>
      </c>
    </row>
    <row r="25" spans="1:13" x14ac:dyDescent="0.4">
      <c r="A25" s="70" t="s">
        <v>177</v>
      </c>
      <c r="B25" s="72">
        <v>38</v>
      </c>
      <c r="C25" s="71">
        <v>53</v>
      </c>
      <c r="D25" s="71">
        <v>37</v>
      </c>
      <c r="E25" s="71">
        <v>70</v>
      </c>
      <c r="F25" s="71">
        <v>63</v>
      </c>
      <c r="G25" s="71">
        <v>122</v>
      </c>
      <c r="H25" s="71">
        <v>46</v>
      </c>
      <c r="I25" s="71">
        <v>72</v>
      </c>
      <c r="J25" s="296">
        <f>(Table3.1b[[#This Row],[Applications filed, 2021]]-Table3.1b[[#This Row],[Applications filed, 2020]])/Table3.1b[[#This Row],[Applications filed, 2020]]</f>
        <v>0.65789473684210531</v>
      </c>
      <c r="K25" s="296">
        <f>(Table3.1b[[#This Row],[Total classes in application, 2021]]-Table3.1b[[#This Row],[Total classes in application, 2020]])/Table3.1b[[#This Row],[Total classes in application, 2020]]</f>
        <v>1.3018867924528301</v>
      </c>
      <c r="L25" s="296">
        <f>(Table3.1b[[#This Row],[Trade Marks registered, 2021]]-Table3.1b[[#This Row],[Trade Marks registered, 2020]])/Table3.1b[[#This Row],[Trade Marks registered, 2020]]</f>
        <v>0.24324324324324326</v>
      </c>
      <c r="M25" s="296">
        <f>(Table3.1b[[#This Row],[Total classes registered, 2021]]-Table3.1b[[#This Row],[Total classes registered, 2020]])/Table3.1b[[#This Row],[Total classes registered, 2020]]</f>
        <v>2.8571428571428571E-2</v>
      </c>
    </row>
    <row r="26" spans="1:13" x14ac:dyDescent="0.4">
      <c r="A26" s="70" t="s">
        <v>769</v>
      </c>
      <c r="B26" s="72">
        <v>0</v>
      </c>
      <c r="C26" s="71">
        <v>0</v>
      </c>
      <c r="D26" s="71">
        <v>0</v>
      </c>
      <c r="E26" s="71">
        <v>0</v>
      </c>
      <c r="F26" s="71">
        <v>1</v>
      </c>
      <c r="G26" s="71">
        <v>2</v>
      </c>
      <c r="H26" s="71">
        <v>0</v>
      </c>
      <c r="I26" s="71">
        <v>0</v>
      </c>
      <c r="J26" s="296"/>
      <c r="K26" s="296"/>
      <c r="L26" s="296"/>
      <c r="M26" s="296"/>
    </row>
    <row r="27" spans="1:13" x14ac:dyDescent="0.4">
      <c r="A27" s="70" t="s">
        <v>770</v>
      </c>
      <c r="B27" s="72">
        <v>0</v>
      </c>
      <c r="C27" s="71">
        <v>0</v>
      </c>
      <c r="D27" s="71">
        <v>0</v>
      </c>
      <c r="E27" s="71">
        <v>0</v>
      </c>
      <c r="F27" s="71">
        <v>1</v>
      </c>
      <c r="G27" s="71">
        <v>1</v>
      </c>
      <c r="H27" s="71">
        <v>1</v>
      </c>
      <c r="I27" s="71">
        <v>1</v>
      </c>
      <c r="J27" s="296"/>
      <c r="K27" s="296"/>
      <c r="L27" s="296"/>
      <c r="M27" s="296"/>
    </row>
    <row r="28" spans="1:13" x14ac:dyDescent="0.4">
      <c r="A28" s="70" t="s">
        <v>179</v>
      </c>
      <c r="B28" s="72">
        <v>25</v>
      </c>
      <c r="C28" s="71">
        <v>41</v>
      </c>
      <c r="D28" s="71">
        <v>18</v>
      </c>
      <c r="E28" s="71">
        <v>22</v>
      </c>
      <c r="F28" s="71">
        <v>134</v>
      </c>
      <c r="G28" s="71">
        <v>239</v>
      </c>
      <c r="H28" s="71">
        <v>80</v>
      </c>
      <c r="I28" s="71">
        <v>152</v>
      </c>
      <c r="J28" s="296">
        <f>(Table3.1b[[#This Row],[Applications filed, 2021]]-Table3.1b[[#This Row],[Applications filed, 2020]])/Table3.1b[[#This Row],[Applications filed, 2020]]</f>
        <v>4.3600000000000003</v>
      </c>
      <c r="K28" s="296">
        <f>(Table3.1b[[#This Row],[Total classes in application, 2021]]-Table3.1b[[#This Row],[Total classes in application, 2020]])/Table3.1b[[#This Row],[Total classes in application, 2020]]</f>
        <v>4.8292682926829267</v>
      </c>
      <c r="L28" s="296">
        <f>(Table3.1b[[#This Row],[Trade Marks registered, 2021]]-Table3.1b[[#This Row],[Trade Marks registered, 2020]])/Table3.1b[[#This Row],[Trade Marks registered, 2020]]</f>
        <v>3.4444444444444446</v>
      </c>
      <c r="M28" s="296">
        <f>(Table3.1b[[#This Row],[Total classes registered, 2021]]-Table3.1b[[#This Row],[Total classes registered, 2020]])/Table3.1b[[#This Row],[Total classes registered, 2020]]</f>
        <v>5.9090909090909092</v>
      </c>
    </row>
    <row r="29" spans="1:13" x14ac:dyDescent="0.4">
      <c r="A29" s="70" t="s">
        <v>180</v>
      </c>
      <c r="B29" s="72">
        <v>139</v>
      </c>
      <c r="C29" s="71">
        <v>319</v>
      </c>
      <c r="D29" s="71">
        <v>99</v>
      </c>
      <c r="E29" s="71">
        <v>214</v>
      </c>
      <c r="F29" s="71">
        <v>157</v>
      </c>
      <c r="G29" s="71">
        <v>354</v>
      </c>
      <c r="H29" s="71">
        <v>148</v>
      </c>
      <c r="I29" s="71">
        <v>341</v>
      </c>
      <c r="J29" s="296">
        <f>(Table3.1b[[#This Row],[Applications filed, 2021]]-Table3.1b[[#This Row],[Applications filed, 2020]])/Table3.1b[[#This Row],[Applications filed, 2020]]</f>
        <v>0.12949640287769784</v>
      </c>
      <c r="K29" s="296">
        <f>(Table3.1b[[#This Row],[Total classes in application, 2021]]-Table3.1b[[#This Row],[Total classes in application, 2020]])/Table3.1b[[#This Row],[Total classes in application, 2020]]</f>
        <v>0.109717868338558</v>
      </c>
      <c r="L29" s="296">
        <f>(Table3.1b[[#This Row],[Trade Marks registered, 2021]]-Table3.1b[[#This Row],[Trade Marks registered, 2020]])/Table3.1b[[#This Row],[Trade Marks registered, 2020]]</f>
        <v>0.49494949494949497</v>
      </c>
      <c r="M29" s="296">
        <f>(Table3.1b[[#This Row],[Total classes registered, 2021]]-Table3.1b[[#This Row],[Total classes registered, 2020]])/Table3.1b[[#This Row],[Total classes registered, 2020]]</f>
        <v>0.59345794392523366</v>
      </c>
    </row>
    <row r="30" spans="1:13" x14ac:dyDescent="0.4">
      <c r="A30" s="70" t="s">
        <v>484</v>
      </c>
      <c r="B30" s="72">
        <v>0</v>
      </c>
      <c r="C30" s="71">
        <v>0</v>
      </c>
      <c r="D30" s="71">
        <v>0</v>
      </c>
      <c r="E30" s="71">
        <v>0</v>
      </c>
      <c r="F30" s="71">
        <v>1</v>
      </c>
      <c r="G30" s="71">
        <v>1</v>
      </c>
      <c r="H30" s="71">
        <v>0</v>
      </c>
      <c r="I30" s="71">
        <v>0</v>
      </c>
      <c r="J30" s="296"/>
      <c r="K30" s="296"/>
      <c r="L30" s="296"/>
      <c r="M30" s="296"/>
    </row>
    <row r="31" spans="1:13" x14ac:dyDescent="0.4">
      <c r="A31" s="70" t="s">
        <v>181</v>
      </c>
      <c r="B31" s="72">
        <v>30</v>
      </c>
      <c r="C31" s="71">
        <v>49</v>
      </c>
      <c r="D31" s="71">
        <v>23</v>
      </c>
      <c r="E31" s="71">
        <v>41</v>
      </c>
      <c r="F31" s="71">
        <v>75</v>
      </c>
      <c r="G31" s="71">
        <v>165</v>
      </c>
      <c r="H31" s="71">
        <v>57</v>
      </c>
      <c r="I31" s="71">
        <v>119</v>
      </c>
      <c r="J31" s="296">
        <f>(Table3.1b[[#This Row],[Applications filed, 2021]]-Table3.1b[[#This Row],[Applications filed, 2020]])/Table3.1b[[#This Row],[Applications filed, 2020]]</f>
        <v>1.5</v>
      </c>
      <c r="K31" s="296">
        <f>(Table3.1b[[#This Row],[Total classes in application, 2021]]-Table3.1b[[#This Row],[Total classes in application, 2020]])/Table3.1b[[#This Row],[Total classes in application, 2020]]</f>
        <v>2.3673469387755102</v>
      </c>
      <c r="L31" s="296">
        <f>(Table3.1b[[#This Row],[Trade Marks registered, 2021]]-Table3.1b[[#This Row],[Trade Marks registered, 2020]])/Table3.1b[[#This Row],[Trade Marks registered, 2020]]</f>
        <v>1.4782608695652173</v>
      </c>
      <c r="M31" s="296">
        <f>(Table3.1b[[#This Row],[Total classes registered, 2021]]-Table3.1b[[#This Row],[Total classes registered, 2020]])/Table3.1b[[#This Row],[Total classes registered, 2020]]</f>
        <v>1.9024390243902438</v>
      </c>
    </row>
    <row r="32" spans="1:13" x14ac:dyDescent="0.4">
      <c r="A32" s="70" t="s">
        <v>485</v>
      </c>
      <c r="B32" s="72">
        <v>0</v>
      </c>
      <c r="C32" s="71">
        <v>0</v>
      </c>
      <c r="D32" s="71">
        <v>1</v>
      </c>
      <c r="E32" s="71">
        <v>1</v>
      </c>
      <c r="F32" s="71">
        <v>1</v>
      </c>
      <c r="G32" s="71">
        <v>2</v>
      </c>
      <c r="H32" s="71">
        <v>1</v>
      </c>
      <c r="I32" s="71">
        <v>2</v>
      </c>
      <c r="J32" s="296"/>
      <c r="K32" s="296"/>
      <c r="L32" s="296">
        <f>(Table3.1b[[#This Row],[Trade Marks registered, 2021]]-Table3.1b[[#This Row],[Trade Marks registered, 2020]])/Table3.1b[[#This Row],[Trade Marks registered, 2020]]</f>
        <v>0</v>
      </c>
      <c r="M32" s="296">
        <f>(Table3.1b[[#This Row],[Total classes registered, 2021]]-Table3.1b[[#This Row],[Total classes registered, 2020]])/Table3.1b[[#This Row],[Total classes registered, 2020]]</f>
        <v>1</v>
      </c>
    </row>
    <row r="33" spans="1:13" x14ac:dyDescent="0.4">
      <c r="A33" s="70" t="s">
        <v>182</v>
      </c>
      <c r="B33" s="72">
        <v>498</v>
      </c>
      <c r="C33" s="71">
        <v>1214</v>
      </c>
      <c r="D33" s="71">
        <v>424</v>
      </c>
      <c r="E33" s="71">
        <v>1238</v>
      </c>
      <c r="F33" s="71">
        <v>1202</v>
      </c>
      <c r="G33" s="71">
        <v>2969</v>
      </c>
      <c r="H33" s="71">
        <v>928</v>
      </c>
      <c r="I33" s="71">
        <v>2380</v>
      </c>
      <c r="J33" s="296">
        <f>(Table3.1b[[#This Row],[Applications filed, 2021]]-Table3.1b[[#This Row],[Applications filed, 2020]])/Table3.1b[[#This Row],[Applications filed, 2020]]</f>
        <v>1.4136546184738956</v>
      </c>
      <c r="K33" s="296">
        <f>(Table3.1b[[#This Row],[Total classes in application, 2021]]-Table3.1b[[#This Row],[Total classes in application, 2020]])/Table3.1b[[#This Row],[Total classes in application, 2020]]</f>
        <v>1.4456342668863262</v>
      </c>
      <c r="L33" s="296">
        <f>(Table3.1b[[#This Row],[Trade Marks registered, 2021]]-Table3.1b[[#This Row],[Trade Marks registered, 2020]])/Table3.1b[[#This Row],[Trade Marks registered, 2020]]</f>
        <v>1.1886792452830188</v>
      </c>
      <c r="M33" s="296">
        <f>(Table3.1b[[#This Row],[Total classes registered, 2021]]-Table3.1b[[#This Row],[Total classes registered, 2020]])/Table3.1b[[#This Row],[Total classes registered, 2020]]</f>
        <v>0.92245557350565432</v>
      </c>
    </row>
    <row r="34" spans="1:13" x14ac:dyDescent="0.4">
      <c r="A34" s="70" t="s">
        <v>486</v>
      </c>
      <c r="B34" s="72">
        <v>154</v>
      </c>
      <c r="C34" s="71">
        <v>426</v>
      </c>
      <c r="D34" s="71">
        <v>102</v>
      </c>
      <c r="E34" s="71">
        <v>310</v>
      </c>
      <c r="F34" s="71">
        <v>174</v>
      </c>
      <c r="G34" s="71">
        <v>520</v>
      </c>
      <c r="H34" s="71">
        <v>175</v>
      </c>
      <c r="I34" s="71">
        <v>534</v>
      </c>
      <c r="J34" s="296">
        <f>(Table3.1b[[#This Row],[Applications filed, 2021]]-Table3.1b[[#This Row],[Applications filed, 2020]])/Table3.1b[[#This Row],[Applications filed, 2020]]</f>
        <v>0.12987012987012986</v>
      </c>
      <c r="K34" s="296">
        <f>(Table3.1b[[#This Row],[Total classes in application, 2021]]-Table3.1b[[#This Row],[Total classes in application, 2020]])/Table3.1b[[#This Row],[Total classes in application, 2020]]</f>
        <v>0.22065727699530516</v>
      </c>
      <c r="L34" s="296">
        <f>(Table3.1b[[#This Row],[Trade Marks registered, 2021]]-Table3.1b[[#This Row],[Trade Marks registered, 2020]])/Table3.1b[[#This Row],[Trade Marks registered, 2020]]</f>
        <v>0.71568627450980393</v>
      </c>
      <c r="M34" s="296">
        <f>(Table3.1b[[#This Row],[Total classes registered, 2021]]-Table3.1b[[#This Row],[Total classes registered, 2020]])/Table3.1b[[#This Row],[Total classes registered, 2020]]</f>
        <v>0.72258064516129028</v>
      </c>
    </row>
    <row r="35" spans="1:13" x14ac:dyDescent="0.4">
      <c r="A35" s="70" t="s">
        <v>771</v>
      </c>
      <c r="B35" s="72">
        <v>0</v>
      </c>
      <c r="C35" s="71">
        <v>0</v>
      </c>
      <c r="D35" s="71">
        <v>0</v>
      </c>
      <c r="E35" s="71">
        <v>0</v>
      </c>
      <c r="F35" s="71">
        <v>1</v>
      </c>
      <c r="G35" s="71">
        <v>1</v>
      </c>
      <c r="H35" s="71">
        <v>1</v>
      </c>
      <c r="I35" s="71">
        <v>1</v>
      </c>
      <c r="J35" s="296"/>
      <c r="K35" s="296"/>
      <c r="L35" s="296"/>
      <c r="M35" s="296"/>
    </row>
    <row r="36" spans="1:13" x14ac:dyDescent="0.4">
      <c r="A36" s="70" t="s">
        <v>184</v>
      </c>
      <c r="B36" s="72">
        <v>228</v>
      </c>
      <c r="C36" s="71">
        <v>524</v>
      </c>
      <c r="D36" s="71">
        <v>153</v>
      </c>
      <c r="E36" s="71">
        <v>373</v>
      </c>
      <c r="F36" s="71">
        <v>249</v>
      </c>
      <c r="G36" s="71">
        <v>620</v>
      </c>
      <c r="H36" s="71">
        <v>288</v>
      </c>
      <c r="I36" s="71">
        <v>717</v>
      </c>
      <c r="J36" s="296">
        <f>(Table3.1b[[#This Row],[Applications filed, 2021]]-Table3.1b[[#This Row],[Applications filed, 2020]])/Table3.1b[[#This Row],[Applications filed, 2020]]</f>
        <v>9.2105263157894732E-2</v>
      </c>
      <c r="K36" s="296">
        <f>(Table3.1b[[#This Row],[Total classes in application, 2021]]-Table3.1b[[#This Row],[Total classes in application, 2020]])/Table3.1b[[#This Row],[Total classes in application, 2020]]</f>
        <v>0.18320610687022901</v>
      </c>
      <c r="L36" s="296">
        <f>(Table3.1b[[#This Row],[Trade Marks registered, 2021]]-Table3.1b[[#This Row],[Trade Marks registered, 2020]])/Table3.1b[[#This Row],[Trade Marks registered, 2020]]</f>
        <v>0.88235294117647056</v>
      </c>
      <c r="M36" s="296">
        <f>(Table3.1b[[#This Row],[Total classes registered, 2021]]-Table3.1b[[#This Row],[Total classes registered, 2020]])/Table3.1b[[#This Row],[Total classes registered, 2020]]</f>
        <v>0.92225201072386054</v>
      </c>
    </row>
    <row r="37" spans="1:13" x14ac:dyDescent="0.4">
      <c r="A37" s="70" t="s">
        <v>185</v>
      </c>
      <c r="B37" s="72">
        <v>53</v>
      </c>
      <c r="C37" s="71">
        <v>78</v>
      </c>
      <c r="D37" s="71">
        <v>43</v>
      </c>
      <c r="E37" s="71">
        <v>54</v>
      </c>
      <c r="F37" s="71">
        <v>76</v>
      </c>
      <c r="G37" s="71">
        <v>103</v>
      </c>
      <c r="H37" s="71">
        <v>62</v>
      </c>
      <c r="I37" s="71">
        <v>93</v>
      </c>
      <c r="J37" s="296">
        <f>(Table3.1b[[#This Row],[Applications filed, 2021]]-Table3.1b[[#This Row],[Applications filed, 2020]])/Table3.1b[[#This Row],[Applications filed, 2020]]</f>
        <v>0.43396226415094341</v>
      </c>
      <c r="K37" s="296">
        <f>(Table3.1b[[#This Row],[Total classes in application, 2021]]-Table3.1b[[#This Row],[Total classes in application, 2020]])/Table3.1b[[#This Row],[Total classes in application, 2020]]</f>
        <v>0.32051282051282054</v>
      </c>
      <c r="L37" s="296">
        <f>(Table3.1b[[#This Row],[Trade Marks registered, 2021]]-Table3.1b[[#This Row],[Trade Marks registered, 2020]])/Table3.1b[[#This Row],[Trade Marks registered, 2020]]</f>
        <v>0.44186046511627908</v>
      </c>
      <c r="M37" s="296">
        <f>(Table3.1b[[#This Row],[Total classes registered, 2021]]-Table3.1b[[#This Row],[Total classes registered, 2020]])/Table3.1b[[#This Row],[Total classes registered, 2020]]</f>
        <v>0.72222222222222221</v>
      </c>
    </row>
    <row r="38" spans="1:13" x14ac:dyDescent="0.4">
      <c r="A38" s="70" t="s">
        <v>186</v>
      </c>
      <c r="B38" s="72">
        <v>11490</v>
      </c>
      <c r="C38" s="71">
        <v>15001</v>
      </c>
      <c r="D38" s="71">
        <v>7381</v>
      </c>
      <c r="E38" s="71">
        <v>9524</v>
      </c>
      <c r="F38" s="71">
        <v>28317</v>
      </c>
      <c r="G38" s="71">
        <v>37070</v>
      </c>
      <c r="H38" s="71">
        <v>26535</v>
      </c>
      <c r="I38" s="71">
        <v>34598</v>
      </c>
      <c r="J38" s="296">
        <f>(Table3.1b[[#This Row],[Applications filed, 2021]]-Table3.1b[[#This Row],[Applications filed, 2020]])/Table3.1b[[#This Row],[Applications filed, 2020]]</f>
        <v>1.464490861618799</v>
      </c>
      <c r="K38" s="296">
        <f>(Table3.1b[[#This Row],[Total classes in application, 2021]]-Table3.1b[[#This Row],[Total classes in application, 2020]])/Table3.1b[[#This Row],[Total classes in application, 2020]]</f>
        <v>1.4711685887607493</v>
      </c>
      <c r="L38" s="296">
        <f>(Table3.1b[[#This Row],[Trade Marks registered, 2021]]-Table3.1b[[#This Row],[Trade Marks registered, 2020]])/Table3.1b[[#This Row],[Trade Marks registered, 2020]]</f>
        <v>2.5950413223140494</v>
      </c>
      <c r="M38" s="296">
        <f>(Table3.1b[[#This Row],[Total classes registered, 2021]]-Table3.1b[[#This Row],[Total classes registered, 2020]])/Table3.1b[[#This Row],[Total classes registered, 2020]]</f>
        <v>2.632717345653087</v>
      </c>
    </row>
    <row r="39" spans="1:13" x14ac:dyDescent="0.4">
      <c r="A39" s="70" t="s">
        <v>487</v>
      </c>
      <c r="B39" s="72">
        <v>0</v>
      </c>
      <c r="C39" s="71">
        <v>0</v>
      </c>
      <c r="D39" s="71">
        <v>0</v>
      </c>
      <c r="E39" s="71">
        <v>0</v>
      </c>
      <c r="F39" s="71">
        <v>1</v>
      </c>
      <c r="G39" s="71">
        <v>1</v>
      </c>
      <c r="H39" s="71">
        <v>0</v>
      </c>
      <c r="I39" s="71">
        <v>0</v>
      </c>
      <c r="J39" s="296"/>
      <c r="K39" s="296"/>
      <c r="L39" s="296"/>
      <c r="M39" s="296"/>
    </row>
    <row r="40" spans="1:13" x14ac:dyDescent="0.4">
      <c r="A40" s="70" t="s">
        <v>187</v>
      </c>
      <c r="B40" s="72">
        <v>4</v>
      </c>
      <c r="C40" s="71">
        <v>12</v>
      </c>
      <c r="D40" s="71">
        <v>5</v>
      </c>
      <c r="E40" s="71">
        <v>9</v>
      </c>
      <c r="F40" s="71">
        <v>25</v>
      </c>
      <c r="G40" s="71">
        <v>58</v>
      </c>
      <c r="H40" s="71">
        <v>12</v>
      </c>
      <c r="I40" s="71">
        <v>23</v>
      </c>
      <c r="J40" s="296">
        <f>(Table3.1b[[#This Row],[Applications filed, 2021]]-Table3.1b[[#This Row],[Applications filed, 2020]])/Table3.1b[[#This Row],[Applications filed, 2020]]</f>
        <v>5.25</v>
      </c>
      <c r="K40" s="296">
        <f>(Table3.1b[[#This Row],[Total classes in application, 2021]]-Table3.1b[[#This Row],[Total classes in application, 2020]])/Table3.1b[[#This Row],[Total classes in application, 2020]]</f>
        <v>3.8333333333333335</v>
      </c>
      <c r="L40" s="296">
        <f>(Table3.1b[[#This Row],[Trade Marks registered, 2021]]-Table3.1b[[#This Row],[Trade Marks registered, 2020]])/Table3.1b[[#This Row],[Trade Marks registered, 2020]]</f>
        <v>1.4</v>
      </c>
      <c r="M40" s="296">
        <f>(Table3.1b[[#This Row],[Total classes registered, 2021]]-Table3.1b[[#This Row],[Total classes registered, 2020]])/Table3.1b[[#This Row],[Total classes registered, 2020]]</f>
        <v>1.5555555555555556</v>
      </c>
    </row>
    <row r="41" spans="1:13" x14ac:dyDescent="0.4">
      <c r="A41" s="70" t="s">
        <v>772</v>
      </c>
      <c r="B41" s="72">
        <v>0</v>
      </c>
      <c r="C41" s="71">
        <v>0</v>
      </c>
      <c r="D41" s="71">
        <v>0</v>
      </c>
      <c r="E41" s="71">
        <v>0</v>
      </c>
      <c r="F41" s="71">
        <v>3</v>
      </c>
      <c r="G41" s="71">
        <v>15</v>
      </c>
      <c r="H41" s="71">
        <v>2</v>
      </c>
      <c r="I41" s="71">
        <v>11</v>
      </c>
      <c r="J41" s="296"/>
      <c r="K41" s="296"/>
      <c r="L41" s="296"/>
      <c r="M41" s="296"/>
    </row>
    <row r="42" spans="1:13" x14ac:dyDescent="0.4">
      <c r="A42" s="70" t="s">
        <v>488</v>
      </c>
      <c r="B42" s="72">
        <v>3</v>
      </c>
      <c r="C42" s="71">
        <v>4</v>
      </c>
      <c r="D42" s="71">
        <v>2</v>
      </c>
      <c r="E42" s="71">
        <v>2</v>
      </c>
      <c r="F42" s="71">
        <v>5</v>
      </c>
      <c r="G42" s="71">
        <v>21</v>
      </c>
      <c r="H42" s="71">
        <v>5</v>
      </c>
      <c r="I42" s="71">
        <v>22</v>
      </c>
      <c r="J42" s="296">
        <f>(Table3.1b[[#This Row],[Applications filed, 2021]]-Table3.1b[[#This Row],[Applications filed, 2020]])/Table3.1b[[#This Row],[Applications filed, 2020]]</f>
        <v>0.66666666666666663</v>
      </c>
      <c r="K42" s="296">
        <f>(Table3.1b[[#This Row],[Total classes in application, 2021]]-Table3.1b[[#This Row],[Total classes in application, 2020]])/Table3.1b[[#This Row],[Total classes in application, 2020]]</f>
        <v>4.25</v>
      </c>
      <c r="L42" s="296">
        <f>(Table3.1b[[#This Row],[Trade Marks registered, 2021]]-Table3.1b[[#This Row],[Trade Marks registered, 2020]])/Table3.1b[[#This Row],[Trade Marks registered, 2020]]</f>
        <v>1.5</v>
      </c>
      <c r="M42" s="296">
        <f>(Table3.1b[[#This Row],[Total classes registered, 2021]]-Table3.1b[[#This Row],[Total classes registered, 2020]])/Table3.1b[[#This Row],[Total classes registered, 2020]]</f>
        <v>10</v>
      </c>
    </row>
    <row r="43" spans="1:13" x14ac:dyDescent="0.4">
      <c r="A43" s="70" t="s">
        <v>188</v>
      </c>
      <c r="B43" s="72">
        <v>2</v>
      </c>
      <c r="C43" s="71">
        <v>2</v>
      </c>
      <c r="D43" s="71">
        <v>3</v>
      </c>
      <c r="E43" s="71">
        <v>3</v>
      </c>
      <c r="F43" s="71">
        <v>3</v>
      </c>
      <c r="G43" s="71">
        <v>3</v>
      </c>
      <c r="H43" s="71">
        <v>1</v>
      </c>
      <c r="I43" s="71">
        <v>1</v>
      </c>
      <c r="J43" s="296">
        <f>(Table3.1b[[#This Row],[Applications filed, 2021]]-Table3.1b[[#This Row],[Applications filed, 2020]])/Table3.1b[[#This Row],[Applications filed, 2020]]</f>
        <v>0.5</v>
      </c>
      <c r="K43" s="296">
        <f>(Table3.1b[[#This Row],[Total classes in application, 2021]]-Table3.1b[[#This Row],[Total classes in application, 2020]])/Table3.1b[[#This Row],[Total classes in application, 2020]]</f>
        <v>0.5</v>
      </c>
      <c r="L43" s="296">
        <f>(Table3.1b[[#This Row],[Trade Marks registered, 2021]]-Table3.1b[[#This Row],[Trade Marks registered, 2020]])/Table3.1b[[#This Row],[Trade Marks registered, 2020]]</f>
        <v>-0.66666666666666663</v>
      </c>
      <c r="M43" s="296">
        <f>(Table3.1b[[#This Row],[Total classes registered, 2021]]-Table3.1b[[#This Row],[Total classes registered, 2020]])/Table3.1b[[#This Row],[Total classes registered, 2020]]</f>
        <v>-0.66666666666666663</v>
      </c>
    </row>
    <row r="44" spans="1:13" x14ac:dyDescent="0.4">
      <c r="A44" s="70" t="s">
        <v>489</v>
      </c>
      <c r="B44" s="72">
        <v>1</v>
      </c>
      <c r="C44" s="71">
        <v>1</v>
      </c>
      <c r="D44" s="71">
        <v>1</v>
      </c>
      <c r="E44" s="71">
        <v>1</v>
      </c>
      <c r="F44" s="71">
        <v>5</v>
      </c>
      <c r="G44" s="71">
        <v>6</v>
      </c>
      <c r="H44" s="71">
        <v>4</v>
      </c>
      <c r="I44" s="71">
        <v>5</v>
      </c>
      <c r="J44" s="296">
        <f>(Table3.1b[[#This Row],[Applications filed, 2021]]-Table3.1b[[#This Row],[Applications filed, 2020]])/Table3.1b[[#This Row],[Applications filed, 2020]]</f>
        <v>4</v>
      </c>
      <c r="K44" s="296">
        <f>(Table3.1b[[#This Row],[Total classes in application, 2021]]-Table3.1b[[#This Row],[Total classes in application, 2020]])/Table3.1b[[#This Row],[Total classes in application, 2020]]</f>
        <v>5</v>
      </c>
      <c r="L44" s="296">
        <f>(Table3.1b[[#This Row],[Trade Marks registered, 2021]]-Table3.1b[[#This Row],[Trade Marks registered, 2020]])/Table3.1b[[#This Row],[Trade Marks registered, 2020]]</f>
        <v>3</v>
      </c>
      <c r="M44" s="296">
        <f>(Table3.1b[[#This Row],[Total classes registered, 2021]]-Table3.1b[[#This Row],[Total classes registered, 2020]])/Table3.1b[[#This Row],[Total classes registered, 2020]]</f>
        <v>4</v>
      </c>
    </row>
    <row r="45" spans="1:13" x14ac:dyDescent="0.4">
      <c r="A45" s="70" t="s">
        <v>490</v>
      </c>
      <c r="B45" s="72">
        <v>3</v>
      </c>
      <c r="C45" s="71">
        <v>5</v>
      </c>
      <c r="D45" s="71">
        <v>0</v>
      </c>
      <c r="E45" s="71">
        <v>0</v>
      </c>
      <c r="F45" s="71">
        <v>7</v>
      </c>
      <c r="G45" s="71">
        <v>23</v>
      </c>
      <c r="H45" s="71">
        <v>6</v>
      </c>
      <c r="I45" s="71">
        <v>17</v>
      </c>
      <c r="J45" s="296">
        <f>(Table3.1b[[#This Row],[Applications filed, 2021]]-Table3.1b[[#This Row],[Applications filed, 2020]])/Table3.1b[[#This Row],[Applications filed, 2020]]</f>
        <v>1.3333333333333333</v>
      </c>
      <c r="K45" s="296">
        <f>(Table3.1b[[#This Row],[Total classes in application, 2021]]-Table3.1b[[#This Row],[Total classes in application, 2020]])/Table3.1b[[#This Row],[Total classes in application, 2020]]</f>
        <v>3.6</v>
      </c>
      <c r="L45" s="296" t="e">
        <f>(Table3.1b[[#This Row],[Trade Marks registered, 2021]]-Table3.1b[[#This Row],[Trade Marks registered, 2020]])/Table3.1b[[#This Row],[Trade Marks registered, 2020]]</f>
        <v>#DIV/0!</v>
      </c>
      <c r="M45" s="296" t="e">
        <f>(Table3.1b[[#This Row],[Total classes registered, 2021]]-Table3.1b[[#This Row],[Total classes registered, 2020]])/Table3.1b[[#This Row],[Total classes registered, 2020]]</f>
        <v>#DIV/0!</v>
      </c>
    </row>
    <row r="46" spans="1:13" x14ac:dyDescent="0.4">
      <c r="A46" s="70" t="s">
        <v>189</v>
      </c>
      <c r="B46" s="72">
        <v>69</v>
      </c>
      <c r="C46" s="71">
        <v>226</v>
      </c>
      <c r="D46" s="71">
        <v>54</v>
      </c>
      <c r="E46" s="71">
        <v>195</v>
      </c>
      <c r="F46" s="71">
        <v>190</v>
      </c>
      <c r="G46" s="71">
        <v>488</v>
      </c>
      <c r="H46" s="71">
        <v>128</v>
      </c>
      <c r="I46" s="71">
        <v>353</v>
      </c>
      <c r="J46" s="296">
        <f>(Table3.1b[[#This Row],[Applications filed, 2021]]-Table3.1b[[#This Row],[Applications filed, 2020]])/Table3.1b[[#This Row],[Applications filed, 2020]]</f>
        <v>1.7536231884057971</v>
      </c>
      <c r="K46" s="296">
        <f>(Table3.1b[[#This Row],[Total classes in application, 2021]]-Table3.1b[[#This Row],[Total classes in application, 2020]])/Table3.1b[[#This Row],[Total classes in application, 2020]]</f>
        <v>1.1592920353982301</v>
      </c>
      <c r="L46" s="296">
        <f>(Table3.1b[[#This Row],[Trade Marks registered, 2021]]-Table3.1b[[#This Row],[Trade Marks registered, 2020]])/Table3.1b[[#This Row],[Trade Marks registered, 2020]]</f>
        <v>1.3703703703703705</v>
      </c>
      <c r="M46" s="296">
        <f>(Table3.1b[[#This Row],[Total classes registered, 2021]]-Table3.1b[[#This Row],[Total classes registered, 2020]])/Table3.1b[[#This Row],[Total classes registered, 2020]]</f>
        <v>0.81025641025641026</v>
      </c>
    </row>
    <row r="47" spans="1:13" x14ac:dyDescent="0.4">
      <c r="A47" s="70" t="s">
        <v>190</v>
      </c>
      <c r="B47" s="72">
        <v>17</v>
      </c>
      <c r="C47" s="71">
        <v>26</v>
      </c>
      <c r="D47" s="71">
        <v>14</v>
      </c>
      <c r="E47" s="71">
        <v>24</v>
      </c>
      <c r="F47" s="71">
        <v>80</v>
      </c>
      <c r="G47" s="71">
        <v>476</v>
      </c>
      <c r="H47" s="71">
        <v>55</v>
      </c>
      <c r="I47" s="71">
        <v>245</v>
      </c>
      <c r="J47" s="296">
        <f>(Table3.1b[[#This Row],[Applications filed, 2021]]-Table3.1b[[#This Row],[Applications filed, 2020]])/Table3.1b[[#This Row],[Applications filed, 2020]]</f>
        <v>3.7058823529411766</v>
      </c>
      <c r="K47" s="296">
        <f>(Table3.1b[[#This Row],[Total classes in application, 2021]]-Table3.1b[[#This Row],[Total classes in application, 2020]])/Table3.1b[[#This Row],[Total classes in application, 2020]]</f>
        <v>17.307692307692307</v>
      </c>
      <c r="L47" s="296">
        <f>(Table3.1b[[#This Row],[Trade Marks registered, 2021]]-Table3.1b[[#This Row],[Trade Marks registered, 2020]])/Table3.1b[[#This Row],[Trade Marks registered, 2020]]</f>
        <v>2.9285714285714284</v>
      </c>
      <c r="M47" s="296">
        <f>(Table3.1b[[#This Row],[Total classes registered, 2021]]-Table3.1b[[#This Row],[Total classes registered, 2020]])/Table3.1b[[#This Row],[Total classes registered, 2020]]</f>
        <v>9.2083333333333339</v>
      </c>
    </row>
    <row r="48" spans="1:13" x14ac:dyDescent="0.4">
      <c r="A48" s="70" t="s">
        <v>773</v>
      </c>
      <c r="B48" s="72">
        <v>0</v>
      </c>
      <c r="C48" s="71">
        <v>0</v>
      </c>
      <c r="D48" s="71">
        <v>0</v>
      </c>
      <c r="E48" s="71">
        <v>0</v>
      </c>
      <c r="F48" s="71">
        <v>1</v>
      </c>
      <c r="G48" s="71">
        <v>1</v>
      </c>
      <c r="H48" s="71">
        <v>1</v>
      </c>
      <c r="I48" s="71">
        <v>1</v>
      </c>
      <c r="J48" s="296"/>
      <c r="K48" s="296"/>
      <c r="L48" s="296"/>
      <c r="M48" s="296"/>
    </row>
    <row r="49" spans="1:13" x14ac:dyDescent="0.4">
      <c r="A49" s="70" t="s">
        <v>192</v>
      </c>
      <c r="B49" s="72">
        <v>94</v>
      </c>
      <c r="C49" s="71">
        <v>189</v>
      </c>
      <c r="D49" s="71">
        <v>61</v>
      </c>
      <c r="E49" s="71">
        <v>108</v>
      </c>
      <c r="F49" s="71">
        <v>503</v>
      </c>
      <c r="G49" s="71">
        <v>1461</v>
      </c>
      <c r="H49" s="71">
        <v>316</v>
      </c>
      <c r="I49" s="71">
        <v>800</v>
      </c>
      <c r="J49" s="296">
        <f>(Table3.1b[[#This Row],[Applications filed, 2021]]-Table3.1b[[#This Row],[Applications filed, 2020]])/Table3.1b[[#This Row],[Applications filed, 2020]]</f>
        <v>4.3510638297872344</v>
      </c>
      <c r="K49" s="296">
        <f>(Table3.1b[[#This Row],[Total classes in application, 2021]]-Table3.1b[[#This Row],[Total classes in application, 2020]])/Table3.1b[[#This Row],[Total classes in application, 2020]]</f>
        <v>6.7301587301587302</v>
      </c>
      <c r="L49" s="296">
        <f>(Table3.1b[[#This Row],[Trade Marks registered, 2021]]-Table3.1b[[#This Row],[Trade Marks registered, 2020]])/Table3.1b[[#This Row],[Trade Marks registered, 2020]]</f>
        <v>4.1803278688524594</v>
      </c>
      <c r="M49" s="296">
        <f>(Table3.1b[[#This Row],[Total classes registered, 2021]]-Table3.1b[[#This Row],[Total classes registered, 2020]])/Table3.1b[[#This Row],[Total classes registered, 2020]]</f>
        <v>6.4074074074074074</v>
      </c>
    </row>
    <row r="50" spans="1:13" x14ac:dyDescent="0.4">
      <c r="A50" s="70" t="s">
        <v>193</v>
      </c>
      <c r="B50" s="72">
        <v>0</v>
      </c>
      <c r="C50" s="71">
        <v>0</v>
      </c>
      <c r="D50" s="71">
        <v>0</v>
      </c>
      <c r="E50" s="71">
        <v>0</v>
      </c>
      <c r="F50" s="71">
        <v>3</v>
      </c>
      <c r="G50" s="71">
        <v>4</v>
      </c>
      <c r="H50" s="71">
        <v>0</v>
      </c>
      <c r="I50" s="71">
        <v>0</v>
      </c>
      <c r="J50" s="296"/>
      <c r="K50" s="296"/>
      <c r="L50" s="296"/>
      <c r="M50" s="296"/>
    </row>
    <row r="51" spans="1:13" x14ac:dyDescent="0.4">
      <c r="A51" s="70" t="s">
        <v>194</v>
      </c>
      <c r="B51" s="72">
        <v>2</v>
      </c>
      <c r="C51" s="71">
        <v>4</v>
      </c>
      <c r="D51" s="71">
        <v>0</v>
      </c>
      <c r="E51" s="71">
        <v>0</v>
      </c>
      <c r="F51" s="71">
        <v>8</v>
      </c>
      <c r="G51" s="71">
        <v>8</v>
      </c>
      <c r="H51" s="71">
        <v>3</v>
      </c>
      <c r="I51" s="71">
        <v>5</v>
      </c>
      <c r="J51" s="296">
        <f>(Table3.1b[[#This Row],[Applications filed, 2021]]-Table3.1b[[#This Row],[Applications filed, 2020]])/Table3.1b[[#This Row],[Applications filed, 2020]]</f>
        <v>3</v>
      </c>
      <c r="K51" s="296">
        <f>(Table3.1b[[#This Row],[Total classes in application, 2021]]-Table3.1b[[#This Row],[Total classes in application, 2020]])/Table3.1b[[#This Row],[Total classes in application, 2020]]</f>
        <v>1</v>
      </c>
      <c r="L51" s="296"/>
      <c r="M51" s="296"/>
    </row>
    <row r="52" spans="1:13" x14ac:dyDescent="0.4">
      <c r="A52" s="70" t="s">
        <v>195</v>
      </c>
      <c r="B52" s="72">
        <v>2</v>
      </c>
      <c r="C52" s="71">
        <v>4</v>
      </c>
      <c r="D52" s="71">
        <v>0</v>
      </c>
      <c r="E52" s="71">
        <v>0</v>
      </c>
      <c r="F52" s="71">
        <v>20</v>
      </c>
      <c r="G52" s="71">
        <v>25</v>
      </c>
      <c r="H52" s="71">
        <v>9</v>
      </c>
      <c r="I52" s="71">
        <v>12</v>
      </c>
      <c r="J52" s="296">
        <f>(Table3.1b[[#This Row],[Applications filed, 2021]]-Table3.1b[[#This Row],[Applications filed, 2020]])/Table3.1b[[#This Row],[Applications filed, 2020]]</f>
        <v>9</v>
      </c>
      <c r="K52" s="296">
        <f>(Table3.1b[[#This Row],[Total classes in application, 2021]]-Table3.1b[[#This Row],[Total classes in application, 2020]])/Table3.1b[[#This Row],[Total classes in application, 2020]]</f>
        <v>5.25</v>
      </c>
      <c r="L52" s="296"/>
      <c r="M52" s="296"/>
    </row>
    <row r="53" spans="1:13" x14ac:dyDescent="0.4">
      <c r="A53" s="70" t="s">
        <v>196</v>
      </c>
      <c r="B53" s="72">
        <v>37</v>
      </c>
      <c r="C53" s="71">
        <v>60</v>
      </c>
      <c r="D53" s="71">
        <v>29</v>
      </c>
      <c r="E53" s="71">
        <v>45</v>
      </c>
      <c r="F53" s="71">
        <v>77</v>
      </c>
      <c r="G53" s="71">
        <v>223</v>
      </c>
      <c r="H53" s="71">
        <v>51</v>
      </c>
      <c r="I53" s="71">
        <v>119</v>
      </c>
      <c r="J53" s="296">
        <f>(Table3.1b[[#This Row],[Applications filed, 2021]]-Table3.1b[[#This Row],[Applications filed, 2020]])/Table3.1b[[#This Row],[Applications filed, 2020]]</f>
        <v>1.0810810810810811</v>
      </c>
      <c r="K53" s="296">
        <f>(Table3.1b[[#This Row],[Total classes in application, 2021]]-Table3.1b[[#This Row],[Total classes in application, 2020]])/Table3.1b[[#This Row],[Total classes in application, 2020]]</f>
        <v>2.7166666666666668</v>
      </c>
      <c r="L53" s="296">
        <f>(Table3.1b[[#This Row],[Trade Marks registered, 2021]]-Table3.1b[[#This Row],[Trade Marks registered, 2020]])/Table3.1b[[#This Row],[Trade Marks registered, 2020]]</f>
        <v>0.75862068965517238</v>
      </c>
      <c r="M53" s="296">
        <f>(Table3.1b[[#This Row],[Total classes registered, 2021]]-Table3.1b[[#This Row],[Total classes registered, 2020]])/Table3.1b[[#This Row],[Total classes registered, 2020]]</f>
        <v>1.6444444444444444</v>
      </c>
    </row>
    <row r="54" spans="1:13" x14ac:dyDescent="0.4">
      <c r="A54" s="70" t="s">
        <v>491</v>
      </c>
      <c r="B54" s="72">
        <v>0</v>
      </c>
      <c r="C54" s="71">
        <v>0</v>
      </c>
      <c r="D54" s="71">
        <v>1</v>
      </c>
      <c r="E54" s="71">
        <v>4</v>
      </c>
      <c r="F54" s="71">
        <v>0</v>
      </c>
      <c r="G54" s="71">
        <v>0</v>
      </c>
      <c r="H54" s="71">
        <v>0</v>
      </c>
      <c r="I54" s="71">
        <v>0</v>
      </c>
      <c r="J54" s="296"/>
      <c r="K54" s="296"/>
      <c r="L54" s="296">
        <f>(Table3.1b[[#This Row],[Trade Marks registered, 2021]]-Table3.1b[[#This Row],[Trade Marks registered, 2020]])/Table3.1b[[#This Row],[Trade Marks registered, 2020]]</f>
        <v>-1</v>
      </c>
      <c r="M54" s="296">
        <f>(Table3.1b[[#This Row],[Total classes registered, 2021]]-Table3.1b[[#This Row],[Total classes registered, 2020]])/Table3.1b[[#This Row],[Total classes registered, 2020]]</f>
        <v>-1</v>
      </c>
    </row>
    <row r="55" spans="1:13" x14ac:dyDescent="0.4">
      <c r="A55" s="70" t="s">
        <v>492</v>
      </c>
      <c r="B55" s="72">
        <v>0</v>
      </c>
      <c r="C55" s="71">
        <v>0</v>
      </c>
      <c r="D55" s="71">
        <v>2</v>
      </c>
      <c r="E55" s="71">
        <v>2</v>
      </c>
      <c r="F55" s="71">
        <v>0</v>
      </c>
      <c r="G55" s="71">
        <v>0</v>
      </c>
      <c r="H55" s="71">
        <v>0</v>
      </c>
      <c r="I55" s="71">
        <v>0</v>
      </c>
      <c r="J55" s="296"/>
      <c r="K55" s="296"/>
      <c r="L55" s="296">
        <f>(Table3.1b[[#This Row],[Trade Marks registered, 2021]]-Table3.1b[[#This Row],[Trade Marks registered, 2020]])/Table3.1b[[#This Row],[Trade Marks registered, 2020]]</f>
        <v>-1</v>
      </c>
      <c r="M55" s="296">
        <f>(Table3.1b[[#This Row],[Total classes registered, 2021]]-Table3.1b[[#This Row],[Total classes registered, 2020]])/Table3.1b[[#This Row],[Total classes registered, 2020]]</f>
        <v>-1</v>
      </c>
    </row>
    <row r="56" spans="1:13" x14ac:dyDescent="0.4">
      <c r="A56" s="70" t="s">
        <v>197</v>
      </c>
      <c r="B56" s="72">
        <v>25</v>
      </c>
      <c r="C56" s="71">
        <v>56</v>
      </c>
      <c r="D56" s="71">
        <v>16</v>
      </c>
      <c r="E56" s="71">
        <v>37</v>
      </c>
      <c r="F56" s="71">
        <v>210</v>
      </c>
      <c r="G56" s="71">
        <v>664</v>
      </c>
      <c r="H56" s="71">
        <v>115</v>
      </c>
      <c r="I56" s="71">
        <v>301</v>
      </c>
      <c r="J56" s="296">
        <f>(Table3.1b[[#This Row],[Applications filed, 2021]]-Table3.1b[[#This Row],[Applications filed, 2020]])/Table3.1b[[#This Row],[Applications filed, 2020]]</f>
        <v>7.4</v>
      </c>
      <c r="K56" s="296">
        <f>(Table3.1b[[#This Row],[Total classes in application, 2021]]-Table3.1b[[#This Row],[Total classes in application, 2020]])/Table3.1b[[#This Row],[Total classes in application, 2020]]</f>
        <v>10.857142857142858</v>
      </c>
      <c r="L56" s="296">
        <f>(Table3.1b[[#This Row],[Trade Marks registered, 2021]]-Table3.1b[[#This Row],[Trade Marks registered, 2020]])/Table3.1b[[#This Row],[Trade Marks registered, 2020]]</f>
        <v>6.1875</v>
      </c>
      <c r="M56" s="296">
        <f>(Table3.1b[[#This Row],[Total classes registered, 2021]]-Table3.1b[[#This Row],[Total classes registered, 2020]])/Table3.1b[[#This Row],[Total classes registered, 2020]]</f>
        <v>7.1351351351351351</v>
      </c>
    </row>
    <row r="57" spans="1:13" x14ac:dyDescent="0.4">
      <c r="A57" s="70" t="s">
        <v>198</v>
      </c>
      <c r="B57" s="72">
        <v>412</v>
      </c>
      <c r="C57" s="71">
        <v>925</v>
      </c>
      <c r="D57" s="71">
        <v>295</v>
      </c>
      <c r="E57" s="71">
        <v>668</v>
      </c>
      <c r="F57" s="71">
        <v>1698</v>
      </c>
      <c r="G57" s="71">
        <v>5825</v>
      </c>
      <c r="H57" s="71">
        <v>1156</v>
      </c>
      <c r="I57" s="71">
        <v>3518</v>
      </c>
      <c r="J57" s="296">
        <f>(Table3.1b[[#This Row],[Applications filed, 2021]]-Table3.1b[[#This Row],[Applications filed, 2020]])/Table3.1b[[#This Row],[Applications filed, 2020]]</f>
        <v>3.121359223300971</v>
      </c>
      <c r="K57" s="296">
        <f>(Table3.1b[[#This Row],[Total classes in application, 2021]]-Table3.1b[[#This Row],[Total classes in application, 2020]])/Table3.1b[[#This Row],[Total classes in application, 2020]]</f>
        <v>5.2972972972972974</v>
      </c>
      <c r="L57" s="296">
        <f>(Table3.1b[[#This Row],[Trade Marks registered, 2021]]-Table3.1b[[#This Row],[Trade Marks registered, 2020]])/Table3.1b[[#This Row],[Trade Marks registered, 2020]]</f>
        <v>2.9186440677966101</v>
      </c>
      <c r="M57" s="296">
        <f>(Table3.1b[[#This Row],[Total classes registered, 2021]]-Table3.1b[[#This Row],[Total classes registered, 2020]])/Table3.1b[[#This Row],[Total classes registered, 2020]]</f>
        <v>4.2664670658682633</v>
      </c>
    </row>
    <row r="58" spans="1:13" x14ac:dyDescent="0.4">
      <c r="A58" s="70" t="s">
        <v>493</v>
      </c>
      <c r="B58" s="72">
        <v>0</v>
      </c>
      <c r="C58" s="71">
        <v>0</v>
      </c>
      <c r="D58" s="71">
        <v>0</v>
      </c>
      <c r="E58" s="71">
        <v>0</v>
      </c>
      <c r="F58" s="71">
        <v>3</v>
      </c>
      <c r="G58" s="71">
        <v>3</v>
      </c>
      <c r="H58" s="71">
        <v>3</v>
      </c>
      <c r="I58" s="71">
        <v>3</v>
      </c>
      <c r="J58" s="296"/>
      <c r="K58" s="296"/>
      <c r="L58" s="296"/>
      <c r="M58" s="296"/>
    </row>
    <row r="59" spans="1:13" x14ac:dyDescent="0.4">
      <c r="A59" s="70" t="s">
        <v>199</v>
      </c>
      <c r="B59" s="72">
        <v>465</v>
      </c>
      <c r="C59" s="71">
        <v>1168</v>
      </c>
      <c r="D59" s="71">
        <v>367</v>
      </c>
      <c r="E59" s="71">
        <v>973</v>
      </c>
      <c r="F59" s="71">
        <v>3193</v>
      </c>
      <c r="G59" s="71">
        <v>11999</v>
      </c>
      <c r="H59" s="71">
        <v>1918</v>
      </c>
      <c r="I59" s="71">
        <v>6540</v>
      </c>
      <c r="J59" s="296">
        <f>(Table3.1b[[#This Row],[Applications filed, 2021]]-Table3.1b[[#This Row],[Applications filed, 2020]])/Table3.1b[[#This Row],[Applications filed, 2020]]</f>
        <v>5.8666666666666663</v>
      </c>
      <c r="K59" s="296">
        <f>(Table3.1b[[#This Row],[Total classes in application, 2021]]-Table3.1b[[#This Row],[Total classes in application, 2020]])/Table3.1b[[#This Row],[Total classes in application, 2020]]</f>
        <v>9.2731164383561637</v>
      </c>
      <c r="L59" s="296">
        <f>(Table3.1b[[#This Row],[Trade Marks registered, 2021]]-Table3.1b[[#This Row],[Trade Marks registered, 2020]])/Table3.1b[[#This Row],[Trade Marks registered, 2020]]</f>
        <v>4.2261580381471386</v>
      </c>
      <c r="M59" s="296">
        <f>(Table3.1b[[#This Row],[Total classes registered, 2021]]-Table3.1b[[#This Row],[Total classes registered, 2020]])/Table3.1b[[#This Row],[Total classes registered, 2020]]</f>
        <v>5.7214799588900309</v>
      </c>
    </row>
    <row r="60" spans="1:13" x14ac:dyDescent="0.4">
      <c r="A60" s="70" t="s">
        <v>494</v>
      </c>
      <c r="B60" s="72">
        <v>6</v>
      </c>
      <c r="C60" s="71">
        <v>6</v>
      </c>
      <c r="D60" s="71">
        <v>4</v>
      </c>
      <c r="E60" s="71">
        <v>4</v>
      </c>
      <c r="F60" s="71">
        <v>1</v>
      </c>
      <c r="G60" s="71">
        <v>2</v>
      </c>
      <c r="H60" s="71">
        <v>1</v>
      </c>
      <c r="I60" s="71">
        <v>2</v>
      </c>
      <c r="J60" s="296">
        <f>(Table3.1b[[#This Row],[Applications filed, 2021]]-Table3.1b[[#This Row],[Applications filed, 2020]])/Table3.1b[[#This Row],[Applications filed, 2020]]</f>
        <v>-0.83333333333333337</v>
      </c>
      <c r="K60" s="296">
        <f>(Table3.1b[[#This Row],[Total classes in application, 2021]]-Table3.1b[[#This Row],[Total classes in application, 2020]])/Table3.1b[[#This Row],[Total classes in application, 2020]]</f>
        <v>-0.66666666666666663</v>
      </c>
      <c r="L60" s="296">
        <f>(Table3.1b[[#This Row],[Trade Marks registered, 2021]]-Table3.1b[[#This Row],[Trade Marks registered, 2020]])/Table3.1b[[#This Row],[Trade Marks registered, 2020]]</f>
        <v>-0.75</v>
      </c>
      <c r="M60" s="296">
        <f>(Table3.1b[[#This Row],[Total classes registered, 2021]]-Table3.1b[[#This Row],[Total classes registered, 2020]])/Table3.1b[[#This Row],[Total classes registered, 2020]]</f>
        <v>-0.5</v>
      </c>
    </row>
    <row r="61" spans="1:13" x14ac:dyDescent="0.4">
      <c r="A61" s="70" t="s">
        <v>495</v>
      </c>
      <c r="B61" s="72">
        <v>82</v>
      </c>
      <c r="C61" s="71">
        <v>201</v>
      </c>
      <c r="D61" s="71">
        <v>63</v>
      </c>
      <c r="E61" s="71">
        <v>156</v>
      </c>
      <c r="F61" s="71">
        <v>131</v>
      </c>
      <c r="G61" s="71">
        <v>453</v>
      </c>
      <c r="H61" s="71">
        <v>85</v>
      </c>
      <c r="I61" s="71">
        <v>301</v>
      </c>
      <c r="J61" s="296">
        <f>(Table3.1b[[#This Row],[Applications filed, 2021]]-Table3.1b[[#This Row],[Applications filed, 2020]])/Table3.1b[[#This Row],[Applications filed, 2020]]</f>
        <v>0.59756097560975607</v>
      </c>
      <c r="K61" s="296">
        <f>(Table3.1b[[#This Row],[Total classes in application, 2021]]-Table3.1b[[#This Row],[Total classes in application, 2020]])/Table3.1b[[#This Row],[Total classes in application, 2020]]</f>
        <v>1.2537313432835822</v>
      </c>
      <c r="L61" s="296">
        <f>(Table3.1b[[#This Row],[Trade Marks registered, 2021]]-Table3.1b[[#This Row],[Trade Marks registered, 2020]])/Table3.1b[[#This Row],[Trade Marks registered, 2020]]</f>
        <v>0.34920634920634919</v>
      </c>
      <c r="M61" s="296">
        <f>(Table3.1b[[#This Row],[Total classes registered, 2021]]-Table3.1b[[#This Row],[Total classes registered, 2020]])/Table3.1b[[#This Row],[Total classes registered, 2020]]</f>
        <v>0.92948717948717952</v>
      </c>
    </row>
    <row r="62" spans="1:13" x14ac:dyDescent="0.4">
      <c r="A62" s="70" t="s">
        <v>201</v>
      </c>
      <c r="B62" s="72">
        <v>22</v>
      </c>
      <c r="C62" s="71">
        <v>43</v>
      </c>
      <c r="D62" s="71">
        <v>18</v>
      </c>
      <c r="E62" s="71">
        <v>27</v>
      </c>
      <c r="F62" s="71">
        <v>78</v>
      </c>
      <c r="G62" s="71">
        <v>211</v>
      </c>
      <c r="H62" s="71">
        <v>57</v>
      </c>
      <c r="I62" s="71">
        <v>124</v>
      </c>
      <c r="J62" s="296">
        <f>(Table3.1b[[#This Row],[Applications filed, 2021]]-Table3.1b[[#This Row],[Applications filed, 2020]])/Table3.1b[[#This Row],[Applications filed, 2020]]</f>
        <v>2.5454545454545454</v>
      </c>
      <c r="K62" s="296">
        <f>(Table3.1b[[#This Row],[Total classes in application, 2021]]-Table3.1b[[#This Row],[Total classes in application, 2020]])/Table3.1b[[#This Row],[Total classes in application, 2020]]</f>
        <v>3.9069767441860463</v>
      </c>
      <c r="L62" s="296">
        <f>(Table3.1b[[#This Row],[Trade Marks registered, 2021]]-Table3.1b[[#This Row],[Trade Marks registered, 2020]])/Table3.1b[[#This Row],[Trade Marks registered, 2020]]</f>
        <v>2.1666666666666665</v>
      </c>
      <c r="M62" s="296">
        <f>(Table3.1b[[#This Row],[Total classes registered, 2021]]-Table3.1b[[#This Row],[Total classes registered, 2020]])/Table3.1b[[#This Row],[Total classes registered, 2020]]</f>
        <v>3.5925925925925926</v>
      </c>
    </row>
    <row r="63" spans="1:13" x14ac:dyDescent="0.4">
      <c r="A63" s="70" t="s">
        <v>774</v>
      </c>
      <c r="B63" s="72">
        <v>0</v>
      </c>
      <c r="C63" s="71">
        <v>0</v>
      </c>
      <c r="D63" s="71">
        <v>0</v>
      </c>
      <c r="E63" s="71">
        <v>0</v>
      </c>
      <c r="F63" s="71">
        <v>1</v>
      </c>
      <c r="G63" s="71">
        <v>2</v>
      </c>
      <c r="H63" s="71">
        <v>1</v>
      </c>
      <c r="I63" s="71">
        <v>2</v>
      </c>
      <c r="J63" s="296"/>
      <c r="K63" s="296"/>
      <c r="L63" s="296"/>
      <c r="M63" s="296"/>
    </row>
    <row r="64" spans="1:13" x14ac:dyDescent="0.4">
      <c r="A64" s="70" t="s">
        <v>496</v>
      </c>
      <c r="B64" s="72">
        <v>1</v>
      </c>
      <c r="C64" s="71">
        <v>1</v>
      </c>
      <c r="D64" s="71">
        <v>1</v>
      </c>
      <c r="E64" s="71">
        <v>1</v>
      </c>
      <c r="F64" s="71">
        <v>1</v>
      </c>
      <c r="G64" s="71">
        <v>2</v>
      </c>
      <c r="H64" s="71">
        <v>0</v>
      </c>
      <c r="I64" s="71">
        <v>0</v>
      </c>
      <c r="J64" s="296">
        <f>(Table3.1b[[#This Row],[Applications filed, 2021]]-Table3.1b[[#This Row],[Applications filed, 2020]])/Table3.1b[[#This Row],[Applications filed, 2020]]</f>
        <v>0</v>
      </c>
      <c r="K64" s="296">
        <f>(Table3.1b[[#This Row],[Total classes in application, 2021]]-Table3.1b[[#This Row],[Total classes in application, 2020]])/Table3.1b[[#This Row],[Total classes in application, 2020]]</f>
        <v>1</v>
      </c>
      <c r="L64" s="296">
        <f>(Table3.1b[[#This Row],[Trade Marks registered, 2021]]-Table3.1b[[#This Row],[Trade Marks registered, 2020]])/Table3.1b[[#This Row],[Trade Marks registered, 2020]]</f>
        <v>-1</v>
      </c>
      <c r="M64" s="296">
        <f>(Table3.1b[[#This Row],[Total classes registered, 2021]]-Table3.1b[[#This Row],[Total classes registered, 2020]])/Table3.1b[[#This Row],[Total classes registered, 2020]]</f>
        <v>-1</v>
      </c>
    </row>
    <row r="65" spans="1:13" x14ac:dyDescent="0.4">
      <c r="A65" s="70" t="s">
        <v>497</v>
      </c>
      <c r="B65" s="72">
        <v>1</v>
      </c>
      <c r="C65" s="71">
        <v>2</v>
      </c>
      <c r="D65" s="71">
        <v>0</v>
      </c>
      <c r="E65" s="71">
        <v>0</v>
      </c>
      <c r="F65" s="71">
        <v>2</v>
      </c>
      <c r="G65" s="71">
        <v>2</v>
      </c>
      <c r="H65" s="71">
        <v>1</v>
      </c>
      <c r="I65" s="71">
        <v>1</v>
      </c>
      <c r="J65" s="296">
        <f>(Table3.1b[[#This Row],[Applications filed, 2021]]-Table3.1b[[#This Row],[Applications filed, 2020]])/Table3.1b[[#This Row],[Applications filed, 2020]]</f>
        <v>1</v>
      </c>
      <c r="K65" s="296">
        <f>(Table3.1b[[#This Row],[Total classes in application, 2021]]-Table3.1b[[#This Row],[Total classes in application, 2020]])/Table3.1b[[#This Row],[Total classes in application, 2020]]</f>
        <v>0</v>
      </c>
      <c r="L65" s="296"/>
      <c r="M65" s="296"/>
    </row>
    <row r="66" spans="1:13" x14ac:dyDescent="0.4">
      <c r="A66" s="70" t="s">
        <v>775</v>
      </c>
      <c r="B66" s="72">
        <v>0</v>
      </c>
      <c r="C66" s="71">
        <v>0</v>
      </c>
      <c r="D66" s="71">
        <v>0</v>
      </c>
      <c r="E66" s="71">
        <v>0</v>
      </c>
      <c r="F66" s="71">
        <v>1</v>
      </c>
      <c r="G66" s="71">
        <v>5</v>
      </c>
      <c r="H66" s="71">
        <v>0</v>
      </c>
      <c r="I66" s="71">
        <v>0</v>
      </c>
      <c r="J66" s="296"/>
      <c r="K66" s="296"/>
      <c r="L66" s="296"/>
      <c r="M66" s="296"/>
    </row>
    <row r="67" spans="1:13" x14ac:dyDescent="0.4">
      <c r="A67" s="70" t="s">
        <v>202</v>
      </c>
      <c r="B67" s="72">
        <v>684</v>
      </c>
      <c r="C67" s="71">
        <v>1397</v>
      </c>
      <c r="D67" s="71">
        <v>519</v>
      </c>
      <c r="E67" s="71">
        <v>952</v>
      </c>
      <c r="F67" s="71">
        <v>1357</v>
      </c>
      <c r="G67" s="71">
        <v>2597</v>
      </c>
      <c r="H67" s="71">
        <v>1199</v>
      </c>
      <c r="I67" s="71">
        <v>2378</v>
      </c>
      <c r="J67" s="296">
        <f>(Table3.1b[[#This Row],[Applications filed, 2021]]-Table3.1b[[#This Row],[Applications filed, 2020]])/Table3.1b[[#This Row],[Applications filed, 2020]]</f>
        <v>0.98391812865497075</v>
      </c>
      <c r="K67" s="296">
        <f>(Table3.1b[[#This Row],[Total classes in application, 2021]]-Table3.1b[[#This Row],[Total classes in application, 2020]])/Table3.1b[[#This Row],[Total classes in application, 2020]]</f>
        <v>0.85898353614889045</v>
      </c>
      <c r="L67" s="296">
        <f>(Table3.1b[[#This Row],[Trade Marks registered, 2021]]-Table3.1b[[#This Row],[Trade Marks registered, 2020]])/Table3.1b[[#This Row],[Trade Marks registered, 2020]]</f>
        <v>1.3102119460500963</v>
      </c>
      <c r="M67" s="296">
        <f>(Table3.1b[[#This Row],[Total classes registered, 2021]]-Table3.1b[[#This Row],[Total classes registered, 2020]])/Table3.1b[[#This Row],[Total classes registered, 2020]]</f>
        <v>1.4978991596638656</v>
      </c>
    </row>
    <row r="68" spans="1:13" x14ac:dyDescent="0.4">
      <c r="A68" s="70" t="s">
        <v>203</v>
      </c>
      <c r="B68" s="72">
        <v>12</v>
      </c>
      <c r="C68" s="71">
        <v>16</v>
      </c>
      <c r="D68" s="71">
        <v>8</v>
      </c>
      <c r="E68" s="71">
        <v>11</v>
      </c>
      <c r="F68" s="71">
        <v>71</v>
      </c>
      <c r="G68" s="71">
        <v>153</v>
      </c>
      <c r="H68" s="71">
        <v>50</v>
      </c>
      <c r="I68" s="71">
        <v>105</v>
      </c>
      <c r="J68" s="296">
        <f>(Table3.1b[[#This Row],[Applications filed, 2021]]-Table3.1b[[#This Row],[Applications filed, 2020]])/Table3.1b[[#This Row],[Applications filed, 2020]]</f>
        <v>4.916666666666667</v>
      </c>
      <c r="K68" s="296">
        <f>(Table3.1b[[#This Row],[Total classes in application, 2021]]-Table3.1b[[#This Row],[Total classes in application, 2020]])/Table3.1b[[#This Row],[Total classes in application, 2020]]</f>
        <v>8.5625</v>
      </c>
      <c r="L68" s="296">
        <f>(Table3.1b[[#This Row],[Trade Marks registered, 2021]]-Table3.1b[[#This Row],[Trade Marks registered, 2020]])/Table3.1b[[#This Row],[Trade Marks registered, 2020]]</f>
        <v>5.25</v>
      </c>
      <c r="M68" s="296">
        <f>(Table3.1b[[#This Row],[Total classes registered, 2021]]-Table3.1b[[#This Row],[Total classes registered, 2020]])/Table3.1b[[#This Row],[Total classes registered, 2020]]</f>
        <v>8.545454545454545</v>
      </c>
    </row>
    <row r="69" spans="1:13" x14ac:dyDescent="0.4">
      <c r="A69" s="70" t="s">
        <v>204</v>
      </c>
      <c r="B69" s="72">
        <v>4</v>
      </c>
      <c r="C69" s="71">
        <v>7</v>
      </c>
      <c r="D69" s="71">
        <v>2</v>
      </c>
      <c r="E69" s="71">
        <v>3</v>
      </c>
      <c r="F69" s="71">
        <v>24</v>
      </c>
      <c r="G69" s="71">
        <v>75</v>
      </c>
      <c r="H69" s="71">
        <v>17</v>
      </c>
      <c r="I69" s="71">
        <v>43</v>
      </c>
      <c r="J69" s="296">
        <f>(Table3.1b[[#This Row],[Applications filed, 2021]]-Table3.1b[[#This Row],[Applications filed, 2020]])/Table3.1b[[#This Row],[Applications filed, 2020]]</f>
        <v>5</v>
      </c>
      <c r="K69" s="296">
        <f>(Table3.1b[[#This Row],[Total classes in application, 2021]]-Table3.1b[[#This Row],[Total classes in application, 2020]])/Table3.1b[[#This Row],[Total classes in application, 2020]]</f>
        <v>9.7142857142857135</v>
      </c>
      <c r="L69" s="296">
        <f>(Table3.1b[[#This Row],[Trade Marks registered, 2021]]-Table3.1b[[#This Row],[Trade Marks registered, 2020]])/Table3.1b[[#This Row],[Trade Marks registered, 2020]]</f>
        <v>7.5</v>
      </c>
      <c r="M69" s="296">
        <f>(Table3.1b[[#This Row],[Total classes registered, 2021]]-Table3.1b[[#This Row],[Total classes registered, 2020]])/Table3.1b[[#This Row],[Total classes registered, 2020]]</f>
        <v>13.333333333333334</v>
      </c>
    </row>
    <row r="70" spans="1:13" x14ac:dyDescent="0.4">
      <c r="A70" s="70" t="s">
        <v>205</v>
      </c>
      <c r="B70" s="72">
        <v>249</v>
      </c>
      <c r="C70" s="71">
        <v>447</v>
      </c>
      <c r="D70" s="71">
        <v>163</v>
      </c>
      <c r="E70" s="71">
        <v>301</v>
      </c>
      <c r="F70" s="71">
        <v>373</v>
      </c>
      <c r="G70" s="71">
        <v>666</v>
      </c>
      <c r="H70" s="71">
        <v>344</v>
      </c>
      <c r="I70" s="71">
        <v>620</v>
      </c>
      <c r="J70" s="296">
        <f>(Table3.1b[[#This Row],[Applications filed, 2021]]-Table3.1b[[#This Row],[Applications filed, 2020]])/Table3.1b[[#This Row],[Applications filed, 2020]]</f>
        <v>0.49799196787148592</v>
      </c>
      <c r="K70" s="296">
        <f>(Table3.1b[[#This Row],[Total classes in application, 2021]]-Table3.1b[[#This Row],[Total classes in application, 2020]])/Table3.1b[[#This Row],[Total classes in application, 2020]]</f>
        <v>0.48993288590604028</v>
      </c>
      <c r="L70" s="296">
        <f>(Table3.1b[[#This Row],[Trade Marks registered, 2021]]-Table3.1b[[#This Row],[Trade Marks registered, 2020]])/Table3.1b[[#This Row],[Trade Marks registered, 2020]]</f>
        <v>1.1104294478527608</v>
      </c>
      <c r="M70" s="296">
        <f>(Table3.1b[[#This Row],[Total classes registered, 2021]]-Table3.1b[[#This Row],[Total classes registered, 2020]])/Table3.1b[[#This Row],[Total classes registered, 2020]]</f>
        <v>1.0598006644518272</v>
      </c>
    </row>
    <row r="71" spans="1:13" x14ac:dyDescent="0.4">
      <c r="A71" s="70" t="s">
        <v>206</v>
      </c>
      <c r="B71" s="72">
        <v>17</v>
      </c>
      <c r="C71" s="71">
        <v>17</v>
      </c>
      <c r="D71" s="71">
        <v>14</v>
      </c>
      <c r="E71" s="71">
        <v>14</v>
      </c>
      <c r="F71" s="71">
        <v>10</v>
      </c>
      <c r="G71" s="71">
        <v>14</v>
      </c>
      <c r="H71" s="71">
        <v>11</v>
      </c>
      <c r="I71" s="71">
        <v>12</v>
      </c>
      <c r="J71" s="296">
        <f>(Table3.1b[[#This Row],[Applications filed, 2021]]-Table3.1b[[#This Row],[Applications filed, 2020]])/Table3.1b[[#This Row],[Applications filed, 2020]]</f>
        <v>-0.41176470588235292</v>
      </c>
      <c r="K71" s="296">
        <f>(Table3.1b[[#This Row],[Total classes in application, 2021]]-Table3.1b[[#This Row],[Total classes in application, 2020]])/Table3.1b[[#This Row],[Total classes in application, 2020]]</f>
        <v>-0.17647058823529413</v>
      </c>
      <c r="L71" s="296">
        <f>(Table3.1b[[#This Row],[Trade Marks registered, 2021]]-Table3.1b[[#This Row],[Trade Marks registered, 2020]])/Table3.1b[[#This Row],[Trade Marks registered, 2020]]</f>
        <v>-0.21428571428571427</v>
      </c>
      <c r="M71" s="296">
        <f>(Table3.1b[[#This Row],[Total classes registered, 2021]]-Table3.1b[[#This Row],[Total classes registered, 2020]])/Table3.1b[[#This Row],[Total classes registered, 2020]]</f>
        <v>-0.14285714285714285</v>
      </c>
    </row>
    <row r="72" spans="1:13" x14ac:dyDescent="0.4">
      <c r="A72" s="70" t="s">
        <v>498</v>
      </c>
      <c r="B72" s="72">
        <v>3</v>
      </c>
      <c r="C72" s="71">
        <v>4</v>
      </c>
      <c r="D72" s="71">
        <v>3</v>
      </c>
      <c r="E72" s="71">
        <v>9</v>
      </c>
      <c r="F72" s="71">
        <v>3</v>
      </c>
      <c r="G72" s="71">
        <v>6</v>
      </c>
      <c r="H72" s="71">
        <v>3</v>
      </c>
      <c r="I72" s="71">
        <v>7</v>
      </c>
      <c r="J72" s="296">
        <f>(Table3.1b[[#This Row],[Applications filed, 2021]]-Table3.1b[[#This Row],[Applications filed, 2020]])/Table3.1b[[#This Row],[Applications filed, 2020]]</f>
        <v>0</v>
      </c>
      <c r="K72" s="296">
        <f>(Table3.1b[[#This Row],[Total classes in application, 2021]]-Table3.1b[[#This Row],[Total classes in application, 2020]])/Table3.1b[[#This Row],[Total classes in application, 2020]]</f>
        <v>0.5</v>
      </c>
      <c r="L72" s="296">
        <f>(Table3.1b[[#This Row],[Trade Marks registered, 2021]]-Table3.1b[[#This Row],[Trade Marks registered, 2020]])/Table3.1b[[#This Row],[Trade Marks registered, 2020]]</f>
        <v>0</v>
      </c>
      <c r="M72" s="296">
        <f>(Table3.1b[[#This Row],[Total classes registered, 2021]]-Table3.1b[[#This Row],[Total classes registered, 2020]])/Table3.1b[[#This Row],[Total classes registered, 2020]]</f>
        <v>-0.22222222222222221</v>
      </c>
    </row>
    <row r="73" spans="1:13" x14ac:dyDescent="0.4">
      <c r="A73" s="70" t="s">
        <v>207</v>
      </c>
      <c r="B73" s="72">
        <v>2</v>
      </c>
      <c r="C73" s="71">
        <v>4</v>
      </c>
      <c r="D73" s="71">
        <v>1</v>
      </c>
      <c r="E73" s="71">
        <v>1</v>
      </c>
      <c r="F73" s="71">
        <v>2</v>
      </c>
      <c r="G73" s="71">
        <v>8</v>
      </c>
      <c r="H73" s="71">
        <v>3</v>
      </c>
      <c r="I73" s="71">
        <v>11</v>
      </c>
      <c r="J73" s="296">
        <f>(Table3.1b[[#This Row],[Applications filed, 2021]]-Table3.1b[[#This Row],[Applications filed, 2020]])/Table3.1b[[#This Row],[Applications filed, 2020]]</f>
        <v>0</v>
      </c>
      <c r="K73" s="296">
        <f>(Table3.1b[[#This Row],[Total classes in application, 2021]]-Table3.1b[[#This Row],[Total classes in application, 2020]])/Table3.1b[[#This Row],[Total classes in application, 2020]]</f>
        <v>1</v>
      </c>
      <c r="L73" s="296">
        <f>(Table3.1b[[#This Row],[Trade Marks registered, 2021]]-Table3.1b[[#This Row],[Trade Marks registered, 2020]])/Table3.1b[[#This Row],[Trade Marks registered, 2020]]</f>
        <v>2</v>
      </c>
      <c r="M73" s="296">
        <f>(Table3.1b[[#This Row],[Total classes registered, 2021]]-Table3.1b[[#This Row],[Total classes registered, 2020]])/Table3.1b[[#This Row],[Total classes registered, 2020]]</f>
        <v>10</v>
      </c>
    </row>
    <row r="74" spans="1:13" x14ac:dyDescent="0.4">
      <c r="A74" s="70" t="s">
        <v>208</v>
      </c>
      <c r="B74" s="72">
        <v>543</v>
      </c>
      <c r="C74" s="71">
        <v>1342</v>
      </c>
      <c r="D74" s="71">
        <v>330</v>
      </c>
      <c r="E74" s="71">
        <v>774</v>
      </c>
      <c r="F74" s="71">
        <v>1046</v>
      </c>
      <c r="G74" s="71">
        <v>2787</v>
      </c>
      <c r="H74" s="71">
        <v>913</v>
      </c>
      <c r="I74" s="71">
        <v>2414</v>
      </c>
      <c r="J74" s="296">
        <f>(Table3.1b[[#This Row],[Applications filed, 2021]]-Table3.1b[[#This Row],[Applications filed, 2020]])/Table3.1b[[#This Row],[Applications filed, 2020]]</f>
        <v>0.92633517495395945</v>
      </c>
      <c r="K74" s="296">
        <f>(Table3.1b[[#This Row],[Total classes in application, 2021]]-Table3.1b[[#This Row],[Total classes in application, 2020]])/Table3.1b[[#This Row],[Total classes in application, 2020]]</f>
        <v>1.0767511177347242</v>
      </c>
      <c r="L74" s="296">
        <f>(Table3.1b[[#This Row],[Trade Marks registered, 2021]]-Table3.1b[[#This Row],[Trade Marks registered, 2020]])/Table3.1b[[#This Row],[Trade Marks registered, 2020]]</f>
        <v>1.7666666666666666</v>
      </c>
      <c r="M74" s="296">
        <f>(Table3.1b[[#This Row],[Total classes registered, 2021]]-Table3.1b[[#This Row],[Total classes registered, 2020]])/Table3.1b[[#This Row],[Total classes registered, 2020]]</f>
        <v>2.1188630490956073</v>
      </c>
    </row>
    <row r="75" spans="1:13" x14ac:dyDescent="0.4">
      <c r="A75" s="70" t="s">
        <v>499</v>
      </c>
      <c r="B75" s="72">
        <v>207</v>
      </c>
      <c r="C75" s="71">
        <v>531</v>
      </c>
      <c r="D75" s="71">
        <v>160</v>
      </c>
      <c r="E75" s="71">
        <v>447</v>
      </c>
      <c r="F75" s="71">
        <v>147</v>
      </c>
      <c r="G75" s="71">
        <v>456</v>
      </c>
      <c r="H75" s="71">
        <v>150</v>
      </c>
      <c r="I75" s="71">
        <v>437</v>
      </c>
      <c r="J75" s="296">
        <f>(Table3.1b[[#This Row],[Applications filed, 2021]]-Table3.1b[[#This Row],[Applications filed, 2020]])/Table3.1b[[#This Row],[Applications filed, 2020]]</f>
        <v>-0.28985507246376813</v>
      </c>
      <c r="K75" s="296">
        <f>(Table3.1b[[#This Row],[Total classes in application, 2021]]-Table3.1b[[#This Row],[Total classes in application, 2020]])/Table3.1b[[#This Row],[Total classes in application, 2020]]</f>
        <v>-0.14124293785310735</v>
      </c>
      <c r="L75" s="296">
        <f>(Table3.1b[[#This Row],[Trade Marks registered, 2021]]-Table3.1b[[#This Row],[Trade Marks registered, 2020]])/Table3.1b[[#This Row],[Trade Marks registered, 2020]]</f>
        <v>-6.25E-2</v>
      </c>
      <c r="M75" s="296">
        <f>(Table3.1b[[#This Row],[Total classes registered, 2021]]-Table3.1b[[#This Row],[Total classes registered, 2020]])/Table3.1b[[#This Row],[Total classes registered, 2020]]</f>
        <v>-2.2371364653243849E-2</v>
      </c>
    </row>
    <row r="76" spans="1:13" x14ac:dyDescent="0.4">
      <c r="A76" s="70" t="s">
        <v>211</v>
      </c>
      <c r="B76" s="72">
        <v>103</v>
      </c>
      <c r="C76" s="71">
        <v>203</v>
      </c>
      <c r="D76" s="71">
        <v>64</v>
      </c>
      <c r="E76" s="71">
        <v>132</v>
      </c>
      <c r="F76" s="71">
        <v>261</v>
      </c>
      <c r="G76" s="71">
        <v>488</v>
      </c>
      <c r="H76" s="71">
        <v>211</v>
      </c>
      <c r="I76" s="71">
        <v>409</v>
      </c>
      <c r="J76" s="296">
        <f>(Table3.1b[[#This Row],[Applications filed, 2021]]-Table3.1b[[#This Row],[Applications filed, 2020]])/Table3.1b[[#This Row],[Applications filed, 2020]]</f>
        <v>1.5339805825242718</v>
      </c>
      <c r="K76" s="296">
        <f>(Table3.1b[[#This Row],[Total classes in application, 2021]]-Table3.1b[[#This Row],[Total classes in application, 2020]])/Table3.1b[[#This Row],[Total classes in application, 2020]]</f>
        <v>1.4039408866995073</v>
      </c>
      <c r="L76" s="296">
        <f>(Table3.1b[[#This Row],[Trade Marks registered, 2021]]-Table3.1b[[#This Row],[Trade Marks registered, 2020]])/Table3.1b[[#This Row],[Trade Marks registered, 2020]]</f>
        <v>2.296875</v>
      </c>
      <c r="M76" s="296">
        <f>(Table3.1b[[#This Row],[Total classes registered, 2021]]-Table3.1b[[#This Row],[Total classes registered, 2020]])/Table3.1b[[#This Row],[Total classes registered, 2020]]</f>
        <v>2.0984848484848486</v>
      </c>
    </row>
    <row r="77" spans="1:13" x14ac:dyDescent="0.4">
      <c r="A77" s="70" t="s">
        <v>212</v>
      </c>
      <c r="B77" s="72">
        <v>278</v>
      </c>
      <c r="C77" s="71">
        <v>578</v>
      </c>
      <c r="D77" s="71">
        <v>130</v>
      </c>
      <c r="E77" s="71">
        <v>276</v>
      </c>
      <c r="F77" s="71">
        <v>1971</v>
      </c>
      <c r="G77" s="71">
        <v>5669</v>
      </c>
      <c r="H77" s="71">
        <v>1299</v>
      </c>
      <c r="I77" s="71">
        <v>3276</v>
      </c>
      <c r="J77" s="296">
        <f>(Table3.1b[[#This Row],[Applications filed, 2021]]-Table3.1b[[#This Row],[Applications filed, 2020]])/Table3.1b[[#This Row],[Applications filed, 2020]]</f>
        <v>6.0899280575539567</v>
      </c>
      <c r="K77" s="296">
        <f>(Table3.1b[[#This Row],[Total classes in application, 2021]]-Table3.1b[[#This Row],[Total classes in application, 2020]])/Table3.1b[[#This Row],[Total classes in application, 2020]]</f>
        <v>8.8079584775086506</v>
      </c>
      <c r="L77" s="296">
        <f>(Table3.1b[[#This Row],[Trade Marks registered, 2021]]-Table3.1b[[#This Row],[Trade Marks registered, 2020]])/Table3.1b[[#This Row],[Trade Marks registered, 2020]]</f>
        <v>8.9923076923076923</v>
      </c>
      <c r="M77" s="296">
        <f>(Table3.1b[[#This Row],[Total classes registered, 2021]]-Table3.1b[[#This Row],[Total classes registered, 2020]])/Table3.1b[[#This Row],[Total classes registered, 2020]]</f>
        <v>10.869565217391305</v>
      </c>
    </row>
    <row r="78" spans="1:13" x14ac:dyDescent="0.4">
      <c r="A78" s="70" t="s">
        <v>500</v>
      </c>
      <c r="B78" s="72">
        <v>10</v>
      </c>
      <c r="C78" s="71">
        <v>28</v>
      </c>
      <c r="D78" s="71">
        <v>6</v>
      </c>
      <c r="E78" s="71">
        <v>18</v>
      </c>
      <c r="F78" s="71">
        <v>17</v>
      </c>
      <c r="G78" s="71">
        <v>32</v>
      </c>
      <c r="H78" s="71">
        <v>18</v>
      </c>
      <c r="I78" s="71">
        <v>39</v>
      </c>
      <c r="J78" s="296">
        <f>(Table3.1b[[#This Row],[Applications filed, 2021]]-Table3.1b[[#This Row],[Applications filed, 2020]])/Table3.1b[[#This Row],[Applications filed, 2020]]</f>
        <v>0.7</v>
      </c>
      <c r="K78" s="296">
        <f>(Table3.1b[[#This Row],[Total classes in application, 2021]]-Table3.1b[[#This Row],[Total classes in application, 2020]])/Table3.1b[[#This Row],[Total classes in application, 2020]]</f>
        <v>0.14285714285714285</v>
      </c>
      <c r="L78" s="296">
        <f>(Table3.1b[[#This Row],[Trade Marks registered, 2021]]-Table3.1b[[#This Row],[Trade Marks registered, 2020]])/Table3.1b[[#This Row],[Trade Marks registered, 2020]]</f>
        <v>2</v>
      </c>
      <c r="M78" s="296">
        <f>(Table3.1b[[#This Row],[Total classes registered, 2021]]-Table3.1b[[#This Row],[Total classes registered, 2020]])/Table3.1b[[#This Row],[Total classes registered, 2020]]</f>
        <v>1.1666666666666667</v>
      </c>
    </row>
    <row r="79" spans="1:13" x14ac:dyDescent="0.4">
      <c r="A79" s="70" t="s">
        <v>213</v>
      </c>
      <c r="B79" s="72">
        <v>616</v>
      </c>
      <c r="C79" s="71">
        <v>1250</v>
      </c>
      <c r="D79" s="71">
        <v>476</v>
      </c>
      <c r="E79" s="71">
        <v>1054</v>
      </c>
      <c r="F79" s="71">
        <v>1012</v>
      </c>
      <c r="G79" s="71">
        <v>2434</v>
      </c>
      <c r="H79" s="71">
        <v>885</v>
      </c>
      <c r="I79" s="71">
        <v>1975</v>
      </c>
      <c r="J79" s="296">
        <f>(Table3.1b[[#This Row],[Applications filed, 2021]]-Table3.1b[[#This Row],[Applications filed, 2020]])/Table3.1b[[#This Row],[Applications filed, 2020]]</f>
        <v>0.6428571428571429</v>
      </c>
      <c r="K79" s="296">
        <f>(Table3.1b[[#This Row],[Total classes in application, 2021]]-Table3.1b[[#This Row],[Total classes in application, 2020]])/Table3.1b[[#This Row],[Total classes in application, 2020]]</f>
        <v>0.94720000000000004</v>
      </c>
      <c r="L79" s="296">
        <f>(Table3.1b[[#This Row],[Trade Marks registered, 2021]]-Table3.1b[[#This Row],[Trade Marks registered, 2020]])/Table3.1b[[#This Row],[Trade Marks registered, 2020]]</f>
        <v>0.85924369747899154</v>
      </c>
      <c r="M79" s="296">
        <f>(Table3.1b[[#This Row],[Total classes registered, 2021]]-Table3.1b[[#This Row],[Total classes registered, 2020]])/Table3.1b[[#This Row],[Total classes registered, 2020]]</f>
        <v>0.87381404174573052</v>
      </c>
    </row>
    <row r="80" spans="1:13" x14ac:dyDescent="0.4">
      <c r="A80" s="70" t="s">
        <v>214</v>
      </c>
      <c r="B80" s="72">
        <v>11</v>
      </c>
      <c r="C80" s="71">
        <v>18</v>
      </c>
      <c r="D80" s="71">
        <v>10</v>
      </c>
      <c r="E80" s="71">
        <v>20</v>
      </c>
      <c r="F80" s="71">
        <v>28</v>
      </c>
      <c r="G80" s="71">
        <v>45</v>
      </c>
      <c r="H80" s="71">
        <v>19</v>
      </c>
      <c r="I80" s="71">
        <v>36</v>
      </c>
      <c r="J80" s="296">
        <f>(Table3.1b[[#This Row],[Applications filed, 2021]]-Table3.1b[[#This Row],[Applications filed, 2020]])/Table3.1b[[#This Row],[Applications filed, 2020]]</f>
        <v>1.5454545454545454</v>
      </c>
      <c r="K80" s="296">
        <f>(Table3.1b[[#This Row],[Total classes in application, 2021]]-Table3.1b[[#This Row],[Total classes in application, 2020]])/Table3.1b[[#This Row],[Total classes in application, 2020]]</f>
        <v>1.5</v>
      </c>
      <c r="L80" s="296">
        <f>(Table3.1b[[#This Row],[Trade Marks registered, 2021]]-Table3.1b[[#This Row],[Trade Marks registered, 2020]])/Table3.1b[[#This Row],[Trade Marks registered, 2020]]</f>
        <v>0.9</v>
      </c>
      <c r="M80" s="296">
        <f>(Table3.1b[[#This Row],[Total classes registered, 2021]]-Table3.1b[[#This Row],[Total classes registered, 2020]])/Table3.1b[[#This Row],[Total classes registered, 2020]]</f>
        <v>0.8</v>
      </c>
    </row>
    <row r="81" spans="1:13" x14ac:dyDescent="0.4">
      <c r="A81" s="70" t="s">
        <v>501</v>
      </c>
      <c r="B81" s="72">
        <v>2</v>
      </c>
      <c r="C81" s="71">
        <v>2</v>
      </c>
      <c r="D81" s="71">
        <v>1</v>
      </c>
      <c r="E81" s="71">
        <v>1</v>
      </c>
      <c r="F81" s="71">
        <v>0</v>
      </c>
      <c r="G81" s="71">
        <v>0</v>
      </c>
      <c r="H81" s="71">
        <v>1</v>
      </c>
      <c r="I81" s="71">
        <v>1</v>
      </c>
      <c r="J81" s="296">
        <f>(Table3.1b[[#This Row],[Applications filed, 2021]]-Table3.1b[[#This Row],[Applications filed, 2020]])/Table3.1b[[#This Row],[Applications filed, 2020]]</f>
        <v>-1</v>
      </c>
      <c r="K81" s="296">
        <f>(Table3.1b[[#This Row],[Total classes in application, 2021]]-Table3.1b[[#This Row],[Total classes in application, 2020]])/Table3.1b[[#This Row],[Total classes in application, 2020]]</f>
        <v>-1</v>
      </c>
      <c r="L81" s="296">
        <f>(Table3.1b[[#This Row],[Trade Marks registered, 2021]]-Table3.1b[[#This Row],[Trade Marks registered, 2020]])/Table3.1b[[#This Row],[Trade Marks registered, 2020]]</f>
        <v>0</v>
      </c>
      <c r="M81" s="296">
        <f>(Table3.1b[[#This Row],[Total classes registered, 2021]]-Table3.1b[[#This Row],[Total classes registered, 2020]])/Table3.1b[[#This Row],[Total classes registered, 2020]]</f>
        <v>0</v>
      </c>
    </row>
    <row r="82" spans="1:13" x14ac:dyDescent="0.4">
      <c r="A82" s="70" t="s">
        <v>215</v>
      </c>
      <c r="B82" s="72">
        <v>1</v>
      </c>
      <c r="C82" s="71">
        <v>1</v>
      </c>
      <c r="D82" s="71">
        <v>1</v>
      </c>
      <c r="E82" s="71">
        <v>1</v>
      </c>
      <c r="F82" s="71">
        <v>7</v>
      </c>
      <c r="G82" s="71">
        <v>25</v>
      </c>
      <c r="H82" s="71">
        <v>7</v>
      </c>
      <c r="I82" s="71">
        <v>25</v>
      </c>
      <c r="J82" s="296">
        <f>(Table3.1b[[#This Row],[Applications filed, 2021]]-Table3.1b[[#This Row],[Applications filed, 2020]])/Table3.1b[[#This Row],[Applications filed, 2020]]</f>
        <v>6</v>
      </c>
      <c r="K82" s="296">
        <f>(Table3.1b[[#This Row],[Total classes in application, 2021]]-Table3.1b[[#This Row],[Total classes in application, 2020]])/Table3.1b[[#This Row],[Total classes in application, 2020]]</f>
        <v>24</v>
      </c>
      <c r="L82" s="296">
        <f>(Table3.1b[[#This Row],[Trade Marks registered, 2021]]-Table3.1b[[#This Row],[Trade Marks registered, 2020]])/Table3.1b[[#This Row],[Trade Marks registered, 2020]]</f>
        <v>6</v>
      </c>
      <c r="M82" s="296">
        <f>(Table3.1b[[#This Row],[Total classes registered, 2021]]-Table3.1b[[#This Row],[Total classes registered, 2020]])/Table3.1b[[#This Row],[Total classes registered, 2020]]</f>
        <v>24</v>
      </c>
    </row>
    <row r="83" spans="1:13" x14ac:dyDescent="0.4">
      <c r="A83" s="70" t="s">
        <v>776</v>
      </c>
      <c r="B83" s="72">
        <v>0</v>
      </c>
      <c r="C83" s="71">
        <v>0</v>
      </c>
      <c r="D83" s="71">
        <v>0</v>
      </c>
      <c r="E83" s="71">
        <v>0</v>
      </c>
      <c r="F83" s="71">
        <v>2</v>
      </c>
      <c r="G83" s="71">
        <v>5</v>
      </c>
      <c r="H83" s="71">
        <v>0</v>
      </c>
      <c r="I83" s="71">
        <v>0</v>
      </c>
      <c r="J83" s="296"/>
      <c r="K83" s="296"/>
      <c r="L83" s="296"/>
      <c r="M83" s="296"/>
    </row>
    <row r="84" spans="1:13" x14ac:dyDescent="0.4">
      <c r="A84" s="70" t="s">
        <v>502</v>
      </c>
      <c r="B84" s="72">
        <v>458</v>
      </c>
      <c r="C84" s="71">
        <v>661</v>
      </c>
      <c r="D84" s="71">
        <v>334</v>
      </c>
      <c r="E84" s="71">
        <v>462</v>
      </c>
      <c r="F84" s="71">
        <v>879</v>
      </c>
      <c r="G84" s="71">
        <v>1420</v>
      </c>
      <c r="H84" s="71">
        <v>744</v>
      </c>
      <c r="I84" s="71">
        <v>1084</v>
      </c>
      <c r="J84" s="296">
        <f>(Table3.1b[[#This Row],[Applications filed, 2021]]-Table3.1b[[#This Row],[Applications filed, 2020]])/Table3.1b[[#This Row],[Applications filed, 2020]]</f>
        <v>0.91921397379912662</v>
      </c>
      <c r="K84" s="296">
        <f>(Table3.1b[[#This Row],[Total classes in application, 2021]]-Table3.1b[[#This Row],[Total classes in application, 2020]])/Table3.1b[[#This Row],[Total classes in application, 2020]]</f>
        <v>1.1482602118003025</v>
      </c>
      <c r="L84" s="296">
        <f>(Table3.1b[[#This Row],[Trade Marks registered, 2021]]-Table3.1b[[#This Row],[Trade Marks registered, 2020]])/Table3.1b[[#This Row],[Trade Marks registered, 2020]]</f>
        <v>1.2275449101796407</v>
      </c>
      <c r="M84" s="296">
        <f>(Table3.1b[[#This Row],[Total classes registered, 2021]]-Table3.1b[[#This Row],[Total classes registered, 2020]])/Table3.1b[[#This Row],[Total classes registered, 2020]]</f>
        <v>1.3463203463203464</v>
      </c>
    </row>
    <row r="85" spans="1:13" x14ac:dyDescent="0.4">
      <c r="A85" s="70" t="s">
        <v>216</v>
      </c>
      <c r="B85" s="72">
        <v>27</v>
      </c>
      <c r="C85" s="71">
        <v>48</v>
      </c>
      <c r="D85" s="71">
        <v>22</v>
      </c>
      <c r="E85" s="71">
        <v>32</v>
      </c>
      <c r="F85" s="71">
        <v>30</v>
      </c>
      <c r="G85" s="71">
        <v>57</v>
      </c>
      <c r="H85" s="71">
        <v>24</v>
      </c>
      <c r="I85" s="71">
        <v>42</v>
      </c>
      <c r="J85" s="296">
        <f>(Table3.1b[[#This Row],[Applications filed, 2021]]-Table3.1b[[#This Row],[Applications filed, 2020]])/Table3.1b[[#This Row],[Applications filed, 2020]]</f>
        <v>0.1111111111111111</v>
      </c>
      <c r="K85" s="296">
        <f>(Table3.1b[[#This Row],[Total classes in application, 2021]]-Table3.1b[[#This Row],[Total classes in application, 2020]])/Table3.1b[[#This Row],[Total classes in application, 2020]]</f>
        <v>0.1875</v>
      </c>
      <c r="L85" s="296">
        <f>(Table3.1b[[#This Row],[Trade Marks registered, 2021]]-Table3.1b[[#This Row],[Trade Marks registered, 2020]])/Table3.1b[[#This Row],[Trade Marks registered, 2020]]</f>
        <v>9.0909090909090912E-2</v>
      </c>
      <c r="M85" s="296">
        <f>(Table3.1b[[#This Row],[Total classes registered, 2021]]-Table3.1b[[#This Row],[Total classes registered, 2020]])/Table3.1b[[#This Row],[Total classes registered, 2020]]</f>
        <v>0.3125</v>
      </c>
    </row>
    <row r="86" spans="1:13" x14ac:dyDescent="0.4">
      <c r="A86" s="70" t="s">
        <v>503</v>
      </c>
      <c r="B86" s="72">
        <v>1</v>
      </c>
      <c r="C86" s="71">
        <v>1</v>
      </c>
      <c r="D86" s="71">
        <v>0</v>
      </c>
      <c r="E86" s="71">
        <v>0</v>
      </c>
      <c r="F86" s="71">
        <v>1</v>
      </c>
      <c r="G86" s="71">
        <v>1</v>
      </c>
      <c r="H86" s="71">
        <v>2</v>
      </c>
      <c r="I86" s="71">
        <v>2</v>
      </c>
      <c r="J86" s="296">
        <f>(Table3.1b[[#This Row],[Applications filed, 2021]]-Table3.1b[[#This Row],[Applications filed, 2020]])/Table3.1b[[#This Row],[Applications filed, 2020]]</f>
        <v>0</v>
      </c>
      <c r="K86" s="296">
        <f>(Table3.1b[[#This Row],[Total classes in application, 2021]]-Table3.1b[[#This Row],[Total classes in application, 2020]])/Table3.1b[[#This Row],[Total classes in application, 2020]]</f>
        <v>0</v>
      </c>
      <c r="L86" s="296"/>
      <c r="M86" s="296"/>
    </row>
    <row r="87" spans="1:13" x14ac:dyDescent="0.4">
      <c r="A87" s="70" t="s">
        <v>777</v>
      </c>
      <c r="B87" s="72">
        <v>0</v>
      </c>
      <c r="C87" s="71">
        <v>0</v>
      </c>
      <c r="D87" s="71">
        <v>0</v>
      </c>
      <c r="E87" s="71">
        <v>0</v>
      </c>
      <c r="F87" s="71">
        <v>2</v>
      </c>
      <c r="G87" s="71">
        <v>2</v>
      </c>
      <c r="H87" s="71">
        <v>2</v>
      </c>
      <c r="I87" s="71">
        <v>2</v>
      </c>
      <c r="J87" s="296"/>
      <c r="K87" s="296"/>
      <c r="L87" s="296"/>
      <c r="M87" s="296"/>
    </row>
    <row r="88" spans="1:13" x14ac:dyDescent="0.4">
      <c r="A88" s="70" t="s">
        <v>217</v>
      </c>
      <c r="B88" s="72">
        <v>18</v>
      </c>
      <c r="C88" s="71">
        <v>64</v>
      </c>
      <c r="D88" s="71">
        <v>6</v>
      </c>
      <c r="E88" s="71">
        <v>7</v>
      </c>
      <c r="F88" s="71">
        <v>29</v>
      </c>
      <c r="G88" s="71">
        <v>67</v>
      </c>
      <c r="H88" s="71">
        <v>29</v>
      </c>
      <c r="I88" s="71">
        <v>89</v>
      </c>
      <c r="J88" s="296">
        <f>(Table3.1b[[#This Row],[Applications filed, 2021]]-Table3.1b[[#This Row],[Applications filed, 2020]])/Table3.1b[[#This Row],[Applications filed, 2020]]</f>
        <v>0.61111111111111116</v>
      </c>
      <c r="K88" s="296">
        <f>(Table3.1b[[#This Row],[Total classes in application, 2021]]-Table3.1b[[#This Row],[Total classes in application, 2020]])/Table3.1b[[#This Row],[Total classes in application, 2020]]</f>
        <v>4.6875E-2</v>
      </c>
      <c r="L88" s="296">
        <f>(Table3.1b[[#This Row],[Trade Marks registered, 2021]]-Table3.1b[[#This Row],[Trade Marks registered, 2020]])/Table3.1b[[#This Row],[Trade Marks registered, 2020]]</f>
        <v>3.8333333333333335</v>
      </c>
      <c r="M88" s="296">
        <f>(Table3.1b[[#This Row],[Total classes registered, 2021]]-Table3.1b[[#This Row],[Total classes registered, 2020]])/Table3.1b[[#This Row],[Total classes registered, 2020]]</f>
        <v>11.714285714285714</v>
      </c>
    </row>
    <row r="89" spans="1:13" x14ac:dyDescent="0.4">
      <c r="A89" s="70" t="s">
        <v>218</v>
      </c>
      <c r="B89" s="72">
        <v>13</v>
      </c>
      <c r="C89" s="71">
        <v>16</v>
      </c>
      <c r="D89" s="71">
        <v>7</v>
      </c>
      <c r="E89" s="71">
        <v>9</v>
      </c>
      <c r="F89" s="71">
        <v>32</v>
      </c>
      <c r="G89" s="71">
        <v>71</v>
      </c>
      <c r="H89" s="71">
        <v>25</v>
      </c>
      <c r="I89" s="71">
        <v>47</v>
      </c>
      <c r="J89" s="296">
        <f>(Table3.1b[[#This Row],[Applications filed, 2021]]-Table3.1b[[#This Row],[Applications filed, 2020]])/Table3.1b[[#This Row],[Applications filed, 2020]]</f>
        <v>1.4615384615384615</v>
      </c>
      <c r="K89" s="296">
        <f>(Table3.1b[[#This Row],[Total classes in application, 2021]]-Table3.1b[[#This Row],[Total classes in application, 2020]])/Table3.1b[[#This Row],[Total classes in application, 2020]]</f>
        <v>3.4375</v>
      </c>
      <c r="L89" s="296">
        <f>(Table3.1b[[#This Row],[Trade Marks registered, 2021]]-Table3.1b[[#This Row],[Trade Marks registered, 2020]])/Table3.1b[[#This Row],[Trade Marks registered, 2020]]</f>
        <v>2.5714285714285716</v>
      </c>
      <c r="M89" s="296">
        <f>(Table3.1b[[#This Row],[Total classes registered, 2021]]-Table3.1b[[#This Row],[Total classes registered, 2020]])/Table3.1b[[#This Row],[Total classes registered, 2020]]</f>
        <v>4.2222222222222223</v>
      </c>
    </row>
    <row r="90" spans="1:13" x14ac:dyDescent="0.4">
      <c r="A90" s="70" t="s">
        <v>778</v>
      </c>
      <c r="B90" s="72">
        <v>0</v>
      </c>
      <c r="C90" s="71">
        <v>0</v>
      </c>
      <c r="D90" s="71">
        <v>0</v>
      </c>
      <c r="E90" s="71">
        <v>0</v>
      </c>
      <c r="F90" s="71">
        <v>4</v>
      </c>
      <c r="G90" s="71">
        <v>20</v>
      </c>
      <c r="H90" s="71">
        <v>2</v>
      </c>
      <c r="I90" s="71">
        <v>10</v>
      </c>
      <c r="J90" s="296"/>
      <c r="K90" s="296"/>
      <c r="L90" s="296"/>
      <c r="M90" s="296"/>
    </row>
    <row r="91" spans="1:13" x14ac:dyDescent="0.4">
      <c r="A91" s="70" t="s">
        <v>220</v>
      </c>
      <c r="B91" s="72">
        <v>15</v>
      </c>
      <c r="C91" s="71">
        <v>25</v>
      </c>
      <c r="D91" s="71">
        <v>12</v>
      </c>
      <c r="E91" s="71">
        <v>21</v>
      </c>
      <c r="F91" s="71">
        <v>33</v>
      </c>
      <c r="G91" s="71">
        <v>127</v>
      </c>
      <c r="H91" s="71">
        <v>18</v>
      </c>
      <c r="I91" s="71">
        <v>38</v>
      </c>
      <c r="J91" s="296">
        <f>(Table3.1b[[#This Row],[Applications filed, 2021]]-Table3.1b[[#This Row],[Applications filed, 2020]])/Table3.1b[[#This Row],[Applications filed, 2020]]</f>
        <v>1.2</v>
      </c>
      <c r="K91" s="296">
        <f>(Table3.1b[[#This Row],[Total classes in application, 2021]]-Table3.1b[[#This Row],[Total classes in application, 2020]])/Table3.1b[[#This Row],[Total classes in application, 2020]]</f>
        <v>4.08</v>
      </c>
      <c r="L91" s="296">
        <f>(Table3.1b[[#This Row],[Trade Marks registered, 2021]]-Table3.1b[[#This Row],[Trade Marks registered, 2020]])/Table3.1b[[#This Row],[Trade Marks registered, 2020]]</f>
        <v>0.5</v>
      </c>
      <c r="M91" s="296">
        <f>(Table3.1b[[#This Row],[Total classes registered, 2021]]-Table3.1b[[#This Row],[Total classes registered, 2020]])/Table3.1b[[#This Row],[Total classes registered, 2020]]</f>
        <v>0.80952380952380953</v>
      </c>
    </row>
    <row r="92" spans="1:13" x14ac:dyDescent="0.4">
      <c r="A92" s="70" t="s">
        <v>221</v>
      </c>
      <c r="B92" s="72">
        <v>23</v>
      </c>
      <c r="C92" s="71">
        <v>50</v>
      </c>
      <c r="D92" s="71">
        <v>13</v>
      </c>
      <c r="E92" s="71">
        <v>28</v>
      </c>
      <c r="F92" s="71">
        <v>74</v>
      </c>
      <c r="G92" s="71">
        <v>163</v>
      </c>
      <c r="H92" s="71">
        <v>52</v>
      </c>
      <c r="I92" s="71">
        <v>102</v>
      </c>
      <c r="J92" s="296">
        <f>(Table3.1b[[#This Row],[Applications filed, 2021]]-Table3.1b[[#This Row],[Applications filed, 2020]])/Table3.1b[[#This Row],[Applications filed, 2020]]</f>
        <v>2.2173913043478262</v>
      </c>
      <c r="K92" s="296">
        <f>(Table3.1b[[#This Row],[Total classes in application, 2021]]-Table3.1b[[#This Row],[Total classes in application, 2020]])/Table3.1b[[#This Row],[Total classes in application, 2020]]</f>
        <v>2.2599999999999998</v>
      </c>
      <c r="L92" s="296">
        <f>(Table3.1b[[#This Row],[Trade Marks registered, 2021]]-Table3.1b[[#This Row],[Trade Marks registered, 2020]])/Table3.1b[[#This Row],[Trade Marks registered, 2020]]</f>
        <v>3</v>
      </c>
      <c r="M92" s="296">
        <f>(Table3.1b[[#This Row],[Total classes registered, 2021]]-Table3.1b[[#This Row],[Total classes registered, 2020]])/Table3.1b[[#This Row],[Total classes registered, 2020]]</f>
        <v>2.6428571428571428</v>
      </c>
    </row>
    <row r="93" spans="1:13" x14ac:dyDescent="0.4">
      <c r="A93" s="70" t="s">
        <v>222</v>
      </c>
      <c r="B93" s="72">
        <v>134</v>
      </c>
      <c r="C93" s="71">
        <v>334</v>
      </c>
      <c r="D93" s="71">
        <v>78</v>
      </c>
      <c r="E93" s="71">
        <v>213</v>
      </c>
      <c r="F93" s="71">
        <v>241</v>
      </c>
      <c r="G93" s="71">
        <v>781</v>
      </c>
      <c r="H93" s="71">
        <v>189</v>
      </c>
      <c r="I93" s="71">
        <v>493</v>
      </c>
      <c r="J93" s="296">
        <f>(Table3.1b[[#This Row],[Applications filed, 2021]]-Table3.1b[[#This Row],[Applications filed, 2020]])/Table3.1b[[#This Row],[Applications filed, 2020]]</f>
        <v>0.79850746268656714</v>
      </c>
      <c r="K93" s="296">
        <f>(Table3.1b[[#This Row],[Total classes in application, 2021]]-Table3.1b[[#This Row],[Total classes in application, 2020]])/Table3.1b[[#This Row],[Total classes in application, 2020]]</f>
        <v>1.3383233532934131</v>
      </c>
      <c r="L93" s="296">
        <f>(Table3.1b[[#This Row],[Trade Marks registered, 2021]]-Table3.1b[[#This Row],[Trade Marks registered, 2020]])/Table3.1b[[#This Row],[Trade Marks registered, 2020]]</f>
        <v>1.4230769230769231</v>
      </c>
      <c r="M93" s="296">
        <f>(Table3.1b[[#This Row],[Total classes registered, 2021]]-Table3.1b[[#This Row],[Total classes registered, 2020]])/Table3.1b[[#This Row],[Total classes registered, 2020]]</f>
        <v>1.3145539906103287</v>
      </c>
    </row>
    <row r="94" spans="1:13" x14ac:dyDescent="0.4">
      <c r="A94" s="70" t="s">
        <v>504</v>
      </c>
      <c r="B94" s="72">
        <v>8</v>
      </c>
      <c r="C94" s="71">
        <v>13</v>
      </c>
      <c r="D94" s="71">
        <v>1</v>
      </c>
      <c r="E94" s="71">
        <v>1</v>
      </c>
      <c r="F94" s="71">
        <v>18</v>
      </c>
      <c r="G94" s="71">
        <v>21</v>
      </c>
      <c r="H94" s="71">
        <v>20</v>
      </c>
      <c r="I94" s="71">
        <v>24</v>
      </c>
      <c r="J94" s="296">
        <f>(Table3.1b[[#This Row],[Applications filed, 2021]]-Table3.1b[[#This Row],[Applications filed, 2020]])/Table3.1b[[#This Row],[Applications filed, 2020]]</f>
        <v>1.25</v>
      </c>
      <c r="K94" s="296">
        <f>(Table3.1b[[#This Row],[Total classes in application, 2021]]-Table3.1b[[#This Row],[Total classes in application, 2020]])/Table3.1b[[#This Row],[Total classes in application, 2020]]</f>
        <v>0.61538461538461542</v>
      </c>
      <c r="L94" s="296">
        <f>(Table3.1b[[#This Row],[Trade Marks registered, 2021]]-Table3.1b[[#This Row],[Trade Marks registered, 2020]])/Table3.1b[[#This Row],[Trade Marks registered, 2020]]</f>
        <v>19</v>
      </c>
      <c r="M94" s="296">
        <f>(Table3.1b[[#This Row],[Total classes registered, 2021]]-Table3.1b[[#This Row],[Total classes registered, 2020]])/Table3.1b[[#This Row],[Total classes registered, 2020]]</f>
        <v>23</v>
      </c>
    </row>
    <row r="95" spans="1:13" x14ac:dyDescent="0.4">
      <c r="A95" s="70" t="s">
        <v>505</v>
      </c>
      <c r="B95" s="72">
        <v>1</v>
      </c>
      <c r="C95" s="71">
        <v>1</v>
      </c>
      <c r="D95" s="71">
        <v>0</v>
      </c>
      <c r="E95" s="71">
        <v>0</v>
      </c>
      <c r="F95" s="71">
        <v>2</v>
      </c>
      <c r="G95" s="71">
        <v>5</v>
      </c>
      <c r="H95" s="71">
        <v>0</v>
      </c>
      <c r="I95" s="71">
        <v>0</v>
      </c>
      <c r="J95" s="296">
        <f>(Table3.1b[[#This Row],[Applications filed, 2021]]-Table3.1b[[#This Row],[Applications filed, 2020]])/Table3.1b[[#This Row],[Applications filed, 2020]]</f>
        <v>1</v>
      </c>
      <c r="K95" s="296">
        <f>(Table3.1b[[#This Row],[Total classes in application, 2021]]-Table3.1b[[#This Row],[Total classes in application, 2020]])/Table3.1b[[#This Row],[Total classes in application, 2020]]</f>
        <v>4</v>
      </c>
      <c r="L95" s="296"/>
      <c r="M95" s="296"/>
    </row>
    <row r="96" spans="1:13" x14ac:dyDescent="0.4">
      <c r="A96" s="70" t="s">
        <v>506</v>
      </c>
      <c r="B96" s="72">
        <v>0</v>
      </c>
      <c r="C96" s="71">
        <v>0</v>
      </c>
      <c r="D96" s="71">
        <v>1</v>
      </c>
      <c r="E96" s="71">
        <v>1</v>
      </c>
      <c r="F96" s="71">
        <v>0</v>
      </c>
      <c r="G96" s="71">
        <v>0</v>
      </c>
      <c r="H96" s="71">
        <v>0</v>
      </c>
      <c r="I96" s="71">
        <v>0</v>
      </c>
      <c r="J96" s="296"/>
      <c r="K96" s="296"/>
      <c r="L96" s="296">
        <f>(Table3.1b[[#This Row],[Trade Marks registered, 2021]]-Table3.1b[[#This Row],[Trade Marks registered, 2020]])/Table3.1b[[#This Row],[Trade Marks registered, 2020]]</f>
        <v>-1</v>
      </c>
      <c r="M96" s="296">
        <f>(Table3.1b[[#This Row],[Total classes registered, 2021]]-Table3.1b[[#This Row],[Total classes registered, 2020]])/Table3.1b[[#This Row],[Total classes registered, 2020]]</f>
        <v>-1</v>
      </c>
    </row>
    <row r="97" spans="1:13" x14ac:dyDescent="0.4">
      <c r="A97" s="70" t="s">
        <v>224</v>
      </c>
      <c r="B97" s="72">
        <v>43</v>
      </c>
      <c r="C97" s="71">
        <v>79</v>
      </c>
      <c r="D97" s="71">
        <v>35</v>
      </c>
      <c r="E97" s="71">
        <v>59</v>
      </c>
      <c r="F97" s="71">
        <v>92</v>
      </c>
      <c r="G97" s="71">
        <v>117</v>
      </c>
      <c r="H97" s="71">
        <v>67</v>
      </c>
      <c r="I97" s="71">
        <v>109</v>
      </c>
      <c r="J97" s="296">
        <f>(Table3.1b[[#This Row],[Applications filed, 2021]]-Table3.1b[[#This Row],[Applications filed, 2020]])/Table3.1b[[#This Row],[Applications filed, 2020]]</f>
        <v>1.1395348837209303</v>
      </c>
      <c r="K97" s="296">
        <f>(Table3.1b[[#This Row],[Total classes in application, 2021]]-Table3.1b[[#This Row],[Total classes in application, 2020]])/Table3.1b[[#This Row],[Total classes in application, 2020]]</f>
        <v>0.48101265822784811</v>
      </c>
      <c r="L97" s="296">
        <f>(Table3.1b[[#This Row],[Trade Marks registered, 2021]]-Table3.1b[[#This Row],[Trade Marks registered, 2020]])/Table3.1b[[#This Row],[Trade Marks registered, 2020]]</f>
        <v>0.91428571428571426</v>
      </c>
      <c r="M97" s="296">
        <f>(Table3.1b[[#This Row],[Total classes registered, 2021]]-Table3.1b[[#This Row],[Total classes registered, 2020]])/Table3.1b[[#This Row],[Total classes registered, 2020]]</f>
        <v>0.84745762711864403</v>
      </c>
    </row>
    <row r="98" spans="1:13" x14ac:dyDescent="0.4">
      <c r="A98" s="70" t="s">
        <v>225</v>
      </c>
      <c r="B98" s="72">
        <v>84</v>
      </c>
      <c r="C98" s="71">
        <v>225</v>
      </c>
      <c r="D98" s="71">
        <v>93</v>
      </c>
      <c r="E98" s="71">
        <v>246</v>
      </c>
      <c r="F98" s="71">
        <v>263</v>
      </c>
      <c r="G98" s="71">
        <v>733</v>
      </c>
      <c r="H98" s="71">
        <v>201</v>
      </c>
      <c r="I98" s="71">
        <v>552</v>
      </c>
      <c r="J98" s="296">
        <f>(Table3.1b[[#This Row],[Applications filed, 2021]]-Table3.1b[[#This Row],[Applications filed, 2020]])/Table3.1b[[#This Row],[Applications filed, 2020]]</f>
        <v>2.1309523809523809</v>
      </c>
      <c r="K98" s="296">
        <f>(Table3.1b[[#This Row],[Total classes in application, 2021]]-Table3.1b[[#This Row],[Total classes in application, 2020]])/Table3.1b[[#This Row],[Total classes in application, 2020]]</f>
        <v>2.2577777777777777</v>
      </c>
      <c r="L98" s="296">
        <f>(Table3.1b[[#This Row],[Trade Marks registered, 2021]]-Table3.1b[[#This Row],[Trade Marks registered, 2020]])/Table3.1b[[#This Row],[Trade Marks registered, 2020]]</f>
        <v>1.1612903225806452</v>
      </c>
      <c r="M98" s="296">
        <f>(Table3.1b[[#This Row],[Total classes registered, 2021]]-Table3.1b[[#This Row],[Total classes registered, 2020]])/Table3.1b[[#This Row],[Total classes registered, 2020]]</f>
        <v>1.2439024390243902</v>
      </c>
    </row>
    <row r="99" spans="1:13" x14ac:dyDescent="0.4">
      <c r="A99" s="70" t="s">
        <v>226</v>
      </c>
      <c r="B99" s="72">
        <v>2</v>
      </c>
      <c r="C99" s="71">
        <v>2</v>
      </c>
      <c r="D99" s="71">
        <v>2</v>
      </c>
      <c r="E99" s="71">
        <v>6</v>
      </c>
      <c r="F99" s="71">
        <v>3</v>
      </c>
      <c r="G99" s="71">
        <v>5</v>
      </c>
      <c r="H99" s="71">
        <v>3</v>
      </c>
      <c r="I99" s="71">
        <v>4</v>
      </c>
      <c r="J99" s="296">
        <f>(Table3.1b[[#This Row],[Applications filed, 2021]]-Table3.1b[[#This Row],[Applications filed, 2020]])/Table3.1b[[#This Row],[Applications filed, 2020]]</f>
        <v>0.5</v>
      </c>
      <c r="K99" s="296">
        <f>(Table3.1b[[#This Row],[Total classes in application, 2021]]-Table3.1b[[#This Row],[Total classes in application, 2020]])/Table3.1b[[#This Row],[Total classes in application, 2020]]</f>
        <v>1.5</v>
      </c>
      <c r="L99" s="296">
        <f>(Table3.1b[[#This Row],[Trade Marks registered, 2021]]-Table3.1b[[#This Row],[Trade Marks registered, 2020]])/Table3.1b[[#This Row],[Trade Marks registered, 2020]]</f>
        <v>0.5</v>
      </c>
      <c r="M99" s="296">
        <f>(Table3.1b[[#This Row],[Total classes registered, 2021]]-Table3.1b[[#This Row],[Total classes registered, 2020]])/Table3.1b[[#This Row],[Total classes registered, 2020]]</f>
        <v>-0.33333333333333331</v>
      </c>
    </row>
    <row r="100" spans="1:13" x14ac:dyDescent="0.4">
      <c r="A100" s="70" t="s">
        <v>228</v>
      </c>
      <c r="B100" s="72">
        <v>22</v>
      </c>
      <c r="C100" s="71">
        <v>53</v>
      </c>
      <c r="D100" s="71">
        <v>25</v>
      </c>
      <c r="E100" s="71">
        <v>75</v>
      </c>
      <c r="F100" s="71">
        <v>53</v>
      </c>
      <c r="G100" s="71">
        <v>106</v>
      </c>
      <c r="H100" s="71">
        <v>36</v>
      </c>
      <c r="I100" s="71">
        <v>72</v>
      </c>
      <c r="J100" s="296">
        <f>(Table3.1b[[#This Row],[Applications filed, 2021]]-Table3.1b[[#This Row],[Applications filed, 2020]])/Table3.1b[[#This Row],[Applications filed, 2020]]</f>
        <v>1.4090909090909092</v>
      </c>
      <c r="K100" s="296">
        <f>(Table3.1b[[#This Row],[Total classes in application, 2021]]-Table3.1b[[#This Row],[Total classes in application, 2020]])/Table3.1b[[#This Row],[Total classes in application, 2020]]</f>
        <v>1</v>
      </c>
      <c r="L100" s="296">
        <f>(Table3.1b[[#This Row],[Trade Marks registered, 2021]]-Table3.1b[[#This Row],[Trade Marks registered, 2020]])/Table3.1b[[#This Row],[Trade Marks registered, 2020]]</f>
        <v>0.44</v>
      </c>
      <c r="M100" s="296">
        <f>(Table3.1b[[#This Row],[Total classes registered, 2021]]-Table3.1b[[#This Row],[Total classes registered, 2020]])/Table3.1b[[#This Row],[Total classes registered, 2020]]</f>
        <v>-0.04</v>
      </c>
    </row>
    <row r="101" spans="1:13" x14ac:dyDescent="0.4">
      <c r="A101" s="70" t="s">
        <v>229</v>
      </c>
      <c r="B101" s="72">
        <v>46</v>
      </c>
      <c r="C101" s="71">
        <v>95</v>
      </c>
      <c r="D101" s="71">
        <v>31</v>
      </c>
      <c r="E101" s="71">
        <v>56</v>
      </c>
      <c r="F101" s="71">
        <v>99</v>
      </c>
      <c r="G101" s="71">
        <v>158</v>
      </c>
      <c r="H101" s="71">
        <v>74</v>
      </c>
      <c r="I101" s="71">
        <v>140</v>
      </c>
      <c r="J101" s="296">
        <f>(Table3.1b[[#This Row],[Applications filed, 2021]]-Table3.1b[[#This Row],[Applications filed, 2020]])/Table3.1b[[#This Row],[Applications filed, 2020]]</f>
        <v>1.1521739130434783</v>
      </c>
      <c r="K101" s="296">
        <f>(Table3.1b[[#This Row],[Total classes in application, 2021]]-Table3.1b[[#This Row],[Total classes in application, 2020]])/Table3.1b[[#This Row],[Total classes in application, 2020]]</f>
        <v>0.66315789473684206</v>
      </c>
      <c r="L101" s="296">
        <f>(Table3.1b[[#This Row],[Trade Marks registered, 2021]]-Table3.1b[[#This Row],[Trade Marks registered, 2020]])/Table3.1b[[#This Row],[Trade Marks registered, 2020]]</f>
        <v>1.3870967741935485</v>
      </c>
      <c r="M101" s="296">
        <f>(Table3.1b[[#This Row],[Total classes registered, 2021]]-Table3.1b[[#This Row],[Total classes registered, 2020]])/Table3.1b[[#This Row],[Total classes registered, 2020]]</f>
        <v>1.5</v>
      </c>
    </row>
    <row r="102" spans="1:13" x14ac:dyDescent="0.4">
      <c r="A102" s="70" t="s">
        <v>507</v>
      </c>
      <c r="B102" s="72">
        <v>0</v>
      </c>
      <c r="C102" s="71">
        <v>0</v>
      </c>
      <c r="D102" s="71">
        <v>0</v>
      </c>
      <c r="E102" s="71">
        <v>0</v>
      </c>
      <c r="F102" s="71">
        <v>3</v>
      </c>
      <c r="G102" s="71">
        <v>3</v>
      </c>
      <c r="H102" s="71">
        <v>3</v>
      </c>
      <c r="I102" s="71">
        <v>3</v>
      </c>
      <c r="J102" s="296"/>
      <c r="K102" s="296"/>
      <c r="L102" s="296"/>
      <c r="M102" s="296"/>
    </row>
    <row r="103" spans="1:13" x14ac:dyDescent="0.4">
      <c r="A103" s="70" t="s">
        <v>230</v>
      </c>
      <c r="B103" s="72">
        <v>13</v>
      </c>
      <c r="C103" s="71">
        <v>34</v>
      </c>
      <c r="D103" s="71">
        <v>10</v>
      </c>
      <c r="E103" s="71">
        <v>18</v>
      </c>
      <c r="F103" s="71">
        <v>34</v>
      </c>
      <c r="G103" s="71">
        <v>110</v>
      </c>
      <c r="H103" s="71">
        <v>30</v>
      </c>
      <c r="I103" s="71">
        <v>82</v>
      </c>
      <c r="J103" s="296">
        <f>(Table3.1b[[#This Row],[Applications filed, 2021]]-Table3.1b[[#This Row],[Applications filed, 2020]])/Table3.1b[[#This Row],[Applications filed, 2020]]</f>
        <v>1.6153846153846154</v>
      </c>
      <c r="K103" s="296">
        <f>(Table3.1b[[#This Row],[Total classes in application, 2021]]-Table3.1b[[#This Row],[Total classes in application, 2020]])/Table3.1b[[#This Row],[Total classes in application, 2020]]</f>
        <v>2.2352941176470589</v>
      </c>
      <c r="L103" s="296">
        <f>(Table3.1b[[#This Row],[Trade Marks registered, 2021]]-Table3.1b[[#This Row],[Trade Marks registered, 2020]])/Table3.1b[[#This Row],[Trade Marks registered, 2020]]</f>
        <v>2</v>
      </c>
      <c r="M103" s="296">
        <f>(Table3.1b[[#This Row],[Total classes registered, 2021]]-Table3.1b[[#This Row],[Total classes registered, 2020]])/Table3.1b[[#This Row],[Total classes registered, 2020]]</f>
        <v>3.5555555555555554</v>
      </c>
    </row>
    <row r="104" spans="1:13" x14ac:dyDescent="0.4">
      <c r="A104" s="70" t="s">
        <v>533</v>
      </c>
      <c r="B104" s="72">
        <v>0</v>
      </c>
      <c r="C104" s="71">
        <v>0</v>
      </c>
      <c r="D104" s="71">
        <v>0</v>
      </c>
      <c r="E104" s="71">
        <v>0</v>
      </c>
      <c r="F104" s="71">
        <v>2</v>
      </c>
      <c r="G104" s="71">
        <v>4</v>
      </c>
      <c r="H104" s="71">
        <v>2</v>
      </c>
      <c r="I104" s="71">
        <v>4</v>
      </c>
      <c r="J104" s="296"/>
      <c r="K104" s="296"/>
      <c r="L104" s="296"/>
      <c r="M104" s="296"/>
    </row>
    <row r="105" spans="1:13" x14ac:dyDescent="0.4">
      <c r="A105" s="70" t="s">
        <v>508</v>
      </c>
      <c r="B105" s="72">
        <v>5</v>
      </c>
      <c r="C105" s="71">
        <v>5</v>
      </c>
      <c r="D105" s="71">
        <v>3</v>
      </c>
      <c r="E105" s="71">
        <v>12</v>
      </c>
      <c r="F105" s="71">
        <v>5</v>
      </c>
      <c r="G105" s="71">
        <v>66</v>
      </c>
      <c r="H105" s="71">
        <v>8</v>
      </c>
      <c r="I105" s="71">
        <v>69</v>
      </c>
      <c r="J105" s="296">
        <f>(Table3.1b[[#This Row],[Applications filed, 2021]]-Table3.1b[[#This Row],[Applications filed, 2020]])/Table3.1b[[#This Row],[Applications filed, 2020]]</f>
        <v>0</v>
      </c>
      <c r="K105" s="296">
        <f>(Table3.1b[[#This Row],[Total classes in application, 2021]]-Table3.1b[[#This Row],[Total classes in application, 2020]])/Table3.1b[[#This Row],[Total classes in application, 2020]]</f>
        <v>12.2</v>
      </c>
      <c r="L105" s="296">
        <f>(Table3.1b[[#This Row],[Trade Marks registered, 2021]]-Table3.1b[[#This Row],[Trade Marks registered, 2020]])/Table3.1b[[#This Row],[Trade Marks registered, 2020]]</f>
        <v>1.6666666666666667</v>
      </c>
      <c r="M105" s="296">
        <f>(Table3.1b[[#This Row],[Total classes registered, 2021]]-Table3.1b[[#This Row],[Total classes registered, 2020]])/Table3.1b[[#This Row],[Total classes registered, 2020]]</f>
        <v>4.75</v>
      </c>
    </row>
    <row r="106" spans="1:13" x14ac:dyDescent="0.4">
      <c r="A106" s="70" t="s">
        <v>758</v>
      </c>
      <c r="B106" s="72">
        <v>0</v>
      </c>
      <c r="C106" s="71">
        <v>0</v>
      </c>
      <c r="D106" s="71">
        <v>0</v>
      </c>
      <c r="E106" s="71">
        <v>0</v>
      </c>
      <c r="F106" s="71">
        <v>1</v>
      </c>
      <c r="G106" s="71">
        <v>1</v>
      </c>
      <c r="H106" s="71">
        <v>0</v>
      </c>
      <c r="I106" s="71">
        <v>0</v>
      </c>
      <c r="J106" s="296"/>
      <c r="K106" s="296"/>
      <c r="L106" s="296"/>
      <c r="M106" s="296"/>
    </row>
    <row r="107" spans="1:13" x14ac:dyDescent="0.4">
      <c r="A107" s="70" t="s">
        <v>779</v>
      </c>
      <c r="B107" s="72">
        <v>0</v>
      </c>
      <c r="C107" s="71">
        <v>0</v>
      </c>
      <c r="D107" s="71">
        <v>0</v>
      </c>
      <c r="E107" s="71">
        <v>0</v>
      </c>
      <c r="F107" s="71">
        <v>2</v>
      </c>
      <c r="G107" s="71">
        <v>2</v>
      </c>
      <c r="H107" s="71">
        <v>2</v>
      </c>
      <c r="I107" s="71">
        <v>2</v>
      </c>
      <c r="J107" s="296"/>
      <c r="K107" s="296"/>
      <c r="L107" s="296"/>
      <c r="M107" s="296"/>
    </row>
    <row r="108" spans="1:13" x14ac:dyDescent="0.4">
      <c r="A108" s="70" t="s">
        <v>232</v>
      </c>
      <c r="B108" s="72">
        <v>291</v>
      </c>
      <c r="C108" s="71">
        <v>765</v>
      </c>
      <c r="D108" s="71">
        <v>172</v>
      </c>
      <c r="E108" s="71">
        <v>403</v>
      </c>
      <c r="F108" s="71">
        <v>1309</v>
      </c>
      <c r="G108" s="71">
        <v>3711</v>
      </c>
      <c r="H108" s="71">
        <v>916</v>
      </c>
      <c r="I108" s="71">
        <v>2437</v>
      </c>
      <c r="J108" s="296">
        <f>(Table3.1b[[#This Row],[Applications filed, 2021]]-Table3.1b[[#This Row],[Applications filed, 2020]])/Table3.1b[[#This Row],[Applications filed, 2020]]</f>
        <v>3.4982817869415808</v>
      </c>
      <c r="K108" s="296">
        <f>(Table3.1b[[#This Row],[Total classes in application, 2021]]-Table3.1b[[#This Row],[Total classes in application, 2020]])/Table3.1b[[#This Row],[Total classes in application, 2020]]</f>
        <v>3.8509803921568628</v>
      </c>
      <c r="L108" s="296">
        <f>(Table3.1b[[#This Row],[Trade Marks registered, 2021]]-Table3.1b[[#This Row],[Trade Marks registered, 2020]])/Table3.1b[[#This Row],[Trade Marks registered, 2020]]</f>
        <v>4.3255813953488369</v>
      </c>
      <c r="M108" s="296">
        <f>(Table3.1b[[#This Row],[Total classes registered, 2021]]-Table3.1b[[#This Row],[Total classes registered, 2020]])/Table3.1b[[#This Row],[Total classes registered, 2020]]</f>
        <v>5.0471464019851116</v>
      </c>
    </row>
    <row r="109" spans="1:13" x14ac:dyDescent="0.4">
      <c r="A109" s="70" t="s">
        <v>509</v>
      </c>
      <c r="B109" s="72">
        <v>1</v>
      </c>
      <c r="C109" s="71">
        <v>1</v>
      </c>
      <c r="D109" s="71">
        <v>1</v>
      </c>
      <c r="E109" s="71">
        <v>1</v>
      </c>
      <c r="F109" s="71">
        <v>0</v>
      </c>
      <c r="G109" s="71">
        <v>0</v>
      </c>
      <c r="H109" s="71">
        <v>0</v>
      </c>
      <c r="I109" s="71">
        <v>0</v>
      </c>
      <c r="J109" s="296">
        <f>(Table3.1b[[#This Row],[Applications filed, 2021]]-Table3.1b[[#This Row],[Applications filed, 2020]])/Table3.1b[[#This Row],[Applications filed, 2020]]</f>
        <v>-1</v>
      </c>
      <c r="K109" s="296">
        <f>(Table3.1b[[#This Row],[Total classes in application, 2021]]-Table3.1b[[#This Row],[Total classes in application, 2020]])/Table3.1b[[#This Row],[Total classes in application, 2020]]</f>
        <v>-1</v>
      </c>
      <c r="L109" s="296">
        <f>(Table3.1b[[#This Row],[Trade Marks registered, 2021]]-Table3.1b[[#This Row],[Trade Marks registered, 2020]])/Table3.1b[[#This Row],[Trade Marks registered, 2020]]</f>
        <v>-1</v>
      </c>
      <c r="M109" s="296">
        <f>(Table3.1b[[#This Row],[Total classes registered, 2021]]-Table3.1b[[#This Row],[Total classes registered, 2020]])/Table3.1b[[#This Row],[Total classes registered, 2020]]</f>
        <v>-1</v>
      </c>
    </row>
    <row r="110" spans="1:13" x14ac:dyDescent="0.4">
      <c r="A110" s="70" t="s">
        <v>233</v>
      </c>
      <c r="B110" s="72">
        <v>100</v>
      </c>
      <c r="C110" s="71">
        <v>172</v>
      </c>
      <c r="D110" s="71">
        <v>90</v>
      </c>
      <c r="E110" s="71">
        <v>151</v>
      </c>
      <c r="F110" s="71">
        <v>149</v>
      </c>
      <c r="G110" s="71">
        <v>280</v>
      </c>
      <c r="H110" s="71">
        <v>117</v>
      </c>
      <c r="I110" s="71">
        <v>222</v>
      </c>
      <c r="J110" s="296">
        <f>(Table3.1b[[#This Row],[Applications filed, 2021]]-Table3.1b[[#This Row],[Applications filed, 2020]])/Table3.1b[[#This Row],[Applications filed, 2020]]</f>
        <v>0.49</v>
      </c>
      <c r="K110" s="296">
        <f>(Table3.1b[[#This Row],[Total classes in application, 2021]]-Table3.1b[[#This Row],[Total classes in application, 2020]])/Table3.1b[[#This Row],[Total classes in application, 2020]]</f>
        <v>0.62790697674418605</v>
      </c>
      <c r="L110" s="296">
        <f>(Table3.1b[[#This Row],[Trade Marks registered, 2021]]-Table3.1b[[#This Row],[Trade Marks registered, 2020]])/Table3.1b[[#This Row],[Trade Marks registered, 2020]]</f>
        <v>0.3</v>
      </c>
      <c r="M110" s="296">
        <f>(Table3.1b[[#This Row],[Total classes registered, 2021]]-Table3.1b[[#This Row],[Total classes registered, 2020]])/Table3.1b[[#This Row],[Total classes registered, 2020]]</f>
        <v>0.47019867549668876</v>
      </c>
    </row>
    <row r="111" spans="1:13" x14ac:dyDescent="0.4">
      <c r="A111" s="70" t="s">
        <v>234</v>
      </c>
      <c r="B111" s="72">
        <v>8</v>
      </c>
      <c r="C111" s="71">
        <v>15</v>
      </c>
      <c r="D111" s="71">
        <v>8</v>
      </c>
      <c r="E111" s="71">
        <v>18</v>
      </c>
      <c r="F111" s="71">
        <v>18</v>
      </c>
      <c r="G111" s="71">
        <v>36</v>
      </c>
      <c r="H111" s="71">
        <v>10</v>
      </c>
      <c r="I111" s="71">
        <v>25</v>
      </c>
      <c r="J111" s="296">
        <f>(Table3.1b[[#This Row],[Applications filed, 2021]]-Table3.1b[[#This Row],[Applications filed, 2020]])/Table3.1b[[#This Row],[Applications filed, 2020]]</f>
        <v>1.25</v>
      </c>
      <c r="K111" s="296">
        <f>(Table3.1b[[#This Row],[Total classes in application, 2021]]-Table3.1b[[#This Row],[Total classes in application, 2020]])/Table3.1b[[#This Row],[Total classes in application, 2020]]</f>
        <v>1.4</v>
      </c>
      <c r="L111" s="296">
        <f>(Table3.1b[[#This Row],[Trade Marks registered, 2021]]-Table3.1b[[#This Row],[Trade Marks registered, 2020]])/Table3.1b[[#This Row],[Trade Marks registered, 2020]]</f>
        <v>0.25</v>
      </c>
      <c r="M111" s="296">
        <f>(Table3.1b[[#This Row],[Total classes registered, 2021]]-Table3.1b[[#This Row],[Total classes registered, 2020]])/Table3.1b[[#This Row],[Total classes registered, 2020]]</f>
        <v>0.3888888888888889</v>
      </c>
    </row>
    <row r="112" spans="1:13" x14ac:dyDescent="0.4">
      <c r="A112" s="70" t="s">
        <v>236</v>
      </c>
      <c r="B112" s="72">
        <v>52</v>
      </c>
      <c r="C112" s="71">
        <v>145</v>
      </c>
      <c r="D112" s="71">
        <v>29</v>
      </c>
      <c r="E112" s="71">
        <v>77</v>
      </c>
      <c r="F112" s="71">
        <v>191</v>
      </c>
      <c r="G112" s="71">
        <v>637</v>
      </c>
      <c r="H112" s="71">
        <v>106</v>
      </c>
      <c r="I112" s="71">
        <v>344</v>
      </c>
      <c r="J112" s="296">
        <f>(Table3.1b[[#This Row],[Applications filed, 2021]]-Table3.1b[[#This Row],[Applications filed, 2020]])/Table3.1b[[#This Row],[Applications filed, 2020]]</f>
        <v>2.6730769230769229</v>
      </c>
      <c r="K112" s="296">
        <f>(Table3.1b[[#This Row],[Total classes in application, 2021]]-Table3.1b[[#This Row],[Total classes in application, 2020]])/Table3.1b[[#This Row],[Total classes in application, 2020]]</f>
        <v>3.3931034482758622</v>
      </c>
      <c r="L112" s="296">
        <f>(Table3.1b[[#This Row],[Trade Marks registered, 2021]]-Table3.1b[[#This Row],[Trade Marks registered, 2020]])/Table3.1b[[#This Row],[Trade Marks registered, 2020]]</f>
        <v>2.6551724137931036</v>
      </c>
      <c r="M112" s="296">
        <f>(Table3.1b[[#This Row],[Total classes registered, 2021]]-Table3.1b[[#This Row],[Total classes registered, 2020]])/Table3.1b[[#This Row],[Total classes registered, 2020]]</f>
        <v>3.4675324675324677</v>
      </c>
    </row>
    <row r="113" spans="1:13" x14ac:dyDescent="0.4">
      <c r="A113" s="70" t="s">
        <v>237</v>
      </c>
      <c r="B113" s="72">
        <v>2</v>
      </c>
      <c r="C113" s="71">
        <v>7</v>
      </c>
      <c r="D113" s="71">
        <v>1</v>
      </c>
      <c r="E113" s="71">
        <v>4</v>
      </c>
      <c r="F113" s="71">
        <v>3</v>
      </c>
      <c r="G113" s="71">
        <v>3</v>
      </c>
      <c r="H113" s="71">
        <v>3</v>
      </c>
      <c r="I113" s="71">
        <v>8</v>
      </c>
      <c r="J113" s="296">
        <f>(Table3.1b[[#This Row],[Applications filed, 2021]]-Table3.1b[[#This Row],[Applications filed, 2020]])/Table3.1b[[#This Row],[Applications filed, 2020]]</f>
        <v>0.5</v>
      </c>
      <c r="K113" s="296">
        <f>(Table3.1b[[#This Row],[Total classes in application, 2021]]-Table3.1b[[#This Row],[Total classes in application, 2020]])/Table3.1b[[#This Row],[Total classes in application, 2020]]</f>
        <v>-0.5714285714285714</v>
      </c>
      <c r="L113" s="296">
        <f>(Table3.1b[[#This Row],[Trade Marks registered, 2021]]-Table3.1b[[#This Row],[Trade Marks registered, 2020]])/Table3.1b[[#This Row],[Trade Marks registered, 2020]]</f>
        <v>2</v>
      </c>
      <c r="M113" s="296">
        <f>(Table3.1b[[#This Row],[Total classes registered, 2021]]-Table3.1b[[#This Row],[Total classes registered, 2020]])/Table3.1b[[#This Row],[Total classes registered, 2020]]</f>
        <v>1</v>
      </c>
    </row>
    <row r="114" spans="1:13" x14ac:dyDescent="0.4">
      <c r="A114" s="70" t="s">
        <v>238</v>
      </c>
      <c r="B114" s="72">
        <v>29</v>
      </c>
      <c r="C114" s="71">
        <v>46</v>
      </c>
      <c r="D114" s="71">
        <v>30</v>
      </c>
      <c r="E114" s="71">
        <v>43</v>
      </c>
      <c r="F114" s="71">
        <v>38</v>
      </c>
      <c r="G114" s="71">
        <v>74</v>
      </c>
      <c r="H114" s="71">
        <v>35</v>
      </c>
      <c r="I114" s="71">
        <v>62</v>
      </c>
      <c r="J114" s="296">
        <f>(Table3.1b[[#This Row],[Applications filed, 2021]]-Table3.1b[[#This Row],[Applications filed, 2020]])/Table3.1b[[#This Row],[Applications filed, 2020]]</f>
        <v>0.31034482758620691</v>
      </c>
      <c r="K114" s="296">
        <f>(Table3.1b[[#This Row],[Total classes in application, 2021]]-Table3.1b[[#This Row],[Total classes in application, 2020]])/Table3.1b[[#This Row],[Total classes in application, 2020]]</f>
        <v>0.60869565217391308</v>
      </c>
      <c r="L114" s="296">
        <f>(Table3.1b[[#This Row],[Trade Marks registered, 2021]]-Table3.1b[[#This Row],[Trade Marks registered, 2020]])/Table3.1b[[#This Row],[Trade Marks registered, 2020]]</f>
        <v>0.16666666666666666</v>
      </c>
      <c r="M114" s="296">
        <f>(Table3.1b[[#This Row],[Total classes registered, 2021]]-Table3.1b[[#This Row],[Total classes registered, 2020]])/Table3.1b[[#This Row],[Total classes registered, 2020]]</f>
        <v>0.44186046511627908</v>
      </c>
    </row>
    <row r="115" spans="1:13" x14ac:dyDescent="0.4">
      <c r="A115" s="70" t="s">
        <v>780</v>
      </c>
      <c r="B115" s="72">
        <v>0</v>
      </c>
      <c r="C115" s="71">
        <v>0</v>
      </c>
      <c r="D115" s="71">
        <v>0</v>
      </c>
      <c r="E115" s="71">
        <v>0</v>
      </c>
      <c r="F115" s="71">
        <v>1</v>
      </c>
      <c r="G115" s="71">
        <v>3</v>
      </c>
      <c r="H115" s="71">
        <v>1</v>
      </c>
      <c r="I115" s="71">
        <v>3</v>
      </c>
      <c r="J115" s="296"/>
      <c r="K115" s="296"/>
      <c r="L115" s="296"/>
      <c r="M115" s="296"/>
    </row>
    <row r="116" spans="1:13" x14ac:dyDescent="0.4">
      <c r="A116" s="70" t="s">
        <v>239</v>
      </c>
      <c r="B116" s="72">
        <v>5</v>
      </c>
      <c r="C116" s="71">
        <v>22</v>
      </c>
      <c r="D116" s="71">
        <v>6</v>
      </c>
      <c r="E116" s="71">
        <v>27</v>
      </c>
      <c r="F116" s="71">
        <v>32</v>
      </c>
      <c r="G116" s="71">
        <v>88</v>
      </c>
      <c r="H116" s="71">
        <v>23</v>
      </c>
      <c r="I116" s="71">
        <v>48</v>
      </c>
      <c r="J116" s="296">
        <f>(Table3.1b[[#This Row],[Applications filed, 2021]]-Table3.1b[[#This Row],[Applications filed, 2020]])/Table3.1b[[#This Row],[Applications filed, 2020]]</f>
        <v>5.4</v>
      </c>
      <c r="K116" s="296">
        <f>(Table3.1b[[#This Row],[Total classes in application, 2021]]-Table3.1b[[#This Row],[Total classes in application, 2020]])/Table3.1b[[#This Row],[Total classes in application, 2020]]</f>
        <v>3</v>
      </c>
      <c r="L116" s="296">
        <f>(Table3.1b[[#This Row],[Trade Marks registered, 2021]]-Table3.1b[[#This Row],[Trade Marks registered, 2020]])/Table3.1b[[#This Row],[Trade Marks registered, 2020]]</f>
        <v>2.8333333333333335</v>
      </c>
      <c r="M116" s="296">
        <f>(Table3.1b[[#This Row],[Total classes registered, 2021]]-Table3.1b[[#This Row],[Total classes registered, 2020]])/Table3.1b[[#This Row],[Total classes registered, 2020]]</f>
        <v>0.77777777777777779</v>
      </c>
    </row>
    <row r="117" spans="1:13" x14ac:dyDescent="0.4">
      <c r="A117" s="70" t="s">
        <v>510</v>
      </c>
      <c r="B117" s="72">
        <v>3</v>
      </c>
      <c r="C117" s="71">
        <v>4</v>
      </c>
      <c r="D117" s="71">
        <v>5</v>
      </c>
      <c r="E117" s="71">
        <v>14</v>
      </c>
      <c r="F117" s="71">
        <v>1</v>
      </c>
      <c r="G117" s="71">
        <v>1</v>
      </c>
      <c r="H117" s="71">
        <v>2</v>
      </c>
      <c r="I117" s="71">
        <v>3</v>
      </c>
      <c r="J117" s="296">
        <f>(Table3.1b[[#This Row],[Applications filed, 2021]]-Table3.1b[[#This Row],[Applications filed, 2020]])/Table3.1b[[#This Row],[Applications filed, 2020]]</f>
        <v>-0.66666666666666663</v>
      </c>
      <c r="K117" s="296">
        <f>(Table3.1b[[#This Row],[Total classes in application, 2021]]-Table3.1b[[#This Row],[Total classes in application, 2020]])/Table3.1b[[#This Row],[Total classes in application, 2020]]</f>
        <v>-0.75</v>
      </c>
      <c r="L117" s="296">
        <f>(Table3.1b[[#This Row],[Trade Marks registered, 2021]]-Table3.1b[[#This Row],[Trade Marks registered, 2020]])/Table3.1b[[#This Row],[Trade Marks registered, 2020]]</f>
        <v>-0.6</v>
      </c>
      <c r="M117" s="296">
        <f>(Table3.1b[[#This Row],[Total classes registered, 2021]]-Table3.1b[[#This Row],[Total classes registered, 2020]])/Table3.1b[[#This Row],[Total classes registered, 2020]]</f>
        <v>-0.7857142857142857</v>
      </c>
    </row>
    <row r="118" spans="1:13" x14ac:dyDescent="0.4">
      <c r="A118" s="70" t="s">
        <v>781</v>
      </c>
      <c r="B118" s="72">
        <v>0</v>
      </c>
      <c r="C118" s="71">
        <v>0</v>
      </c>
      <c r="D118" s="71">
        <v>0</v>
      </c>
      <c r="E118" s="71">
        <v>0</v>
      </c>
      <c r="F118" s="71">
        <v>2</v>
      </c>
      <c r="G118" s="71">
        <v>3</v>
      </c>
      <c r="H118" s="71">
        <v>1</v>
      </c>
      <c r="I118" s="71">
        <v>2</v>
      </c>
      <c r="J118" s="296"/>
      <c r="K118" s="296"/>
      <c r="L118" s="296"/>
      <c r="M118" s="296"/>
    </row>
    <row r="119" spans="1:13" x14ac:dyDescent="0.4">
      <c r="A119" s="70" t="s">
        <v>511</v>
      </c>
      <c r="B119" s="72">
        <v>2</v>
      </c>
      <c r="C119" s="71">
        <v>2</v>
      </c>
      <c r="D119" s="71">
        <v>6</v>
      </c>
      <c r="E119" s="71">
        <v>6</v>
      </c>
      <c r="F119" s="71">
        <v>7</v>
      </c>
      <c r="G119" s="71">
        <v>9</v>
      </c>
      <c r="H119" s="71">
        <v>6</v>
      </c>
      <c r="I119" s="71">
        <v>8</v>
      </c>
      <c r="J119" s="296">
        <f>(Table3.1b[[#This Row],[Applications filed, 2021]]-Table3.1b[[#This Row],[Applications filed, 2020]])/Table3.1b[[#This Row],[Applications filed, 2020]]</f>
        <v>2.5</v>
      </c>
      <c r="K119" s="296">
        <f>(Table3.1b[[#This Row],[Total classes in application, 2021]]-Table3.1b[[#This Row],[Total classes in application, 2020]])/Table3.1b[[#This Row],[Total classes in application, 2020]]</f>
        <v>3.5</v>
      </c>
      <c r="L119" s="296">
        <f>(Table3.1b[[#This Row],[Trade Marks registered, 2021]]-Table3.1b[[#This Row],[Trade Marks registered, 2020]])/Table3.1b[[#This Row],[Trade Marks registered, 2020]]</f>
        <v>0</v>
      </c>
      <c r="M119" s="296">
        <f>(Table3.1b[[#This Row],[Total classes registered, 2021]]-Table3.1b[[#This Row],[Total classes registered, 2020]])/Table3.1b[[#This Row],[Total classes registered, 2020]]</f>
        <v>0.33333333333333331</v>
      </c>
    </row>
    <row r="120" spans="1:13" x14ac:dyDescent="0.4">
      <c r="A120" s="70" t="s">
        <v>240</v>
      </c>
      <c r="B120" s="72">
        <v>10</v>
      </c>
      <c r="C120" s="71">
        <v>30</v>
      </c>
      <c r="D120" s="71">
        <v>6</v>
      </c>
      <c r="E120" s="71">
        <v>18</v>
      </c>
      <c r="F120" s="71">
        <v>10</v>
      </c>
      <c r="G120" s="71">
        <v>14</v>
      </c>
      <c r="H120" s="71">
        <v>13</v>
      </c>
      <c r="I120" s="71">
        <v>29</v>
      </c>
      <c r="J120" s="296">
        <f>(Table3.1b[[#This Row],[Applications filed, 2021]]-Table3.1b[[#This Row],[Applications filed, 2020]])/Table3.1b[[#This Row],[Applications filed, 2020]]</f>
        <v>0</v>
      </c>
      <c r="K120" s="296">
        <f>(Table3.1b[[#This Row],[Total classes in application, 2021]]-Table3.1b[[#This Row],[Total classes in application, 2020]])/Table3.1b[[#This Row],[Total classes in application, 2020]]</f>
        <v>-0.53333333333333333</v>
      </c>
      <c r="L120" s="296">
        <f>(Table3.1b[[#This Row],[Trade Marks registered, 2021]]-Table3.1b[[#This Row],[Trade Marks registered, 2020]])/Table3.1b[[#This Row],[Trade Marks registered, 2020]]</f>
        <v>1.1666666666666667</v>
      </c>
      <c r="M120" s="296">
        <f>(Table3.1b[[#This Row],[Total classes registered, 2021]]-Table3.1b[[#This Row],[Total classes registered, 2020]])/Table3.1b[[#This Row],[Total classes registered, 2020]]</f>
        <v>0.61111111111111116</v>
      </c>
    </row>
    <row r="121" spans="1:13" x14ac:dyDescent="0.4">
      <c r="A121" s="70" t="s">
        <v>241</v>
      </c>
      <c r="B121" s="72">
        <v>61</v>
      </c>
      <c r="C121" s="71">
        <v>105</v>
      </c>
      <c r="D121" s="71">
        <v>28</v>
      </c>
      <c r="E121" s="71">
        <v>37</v>
      </c>
      <c r="F121" s="71">
        <v>328</v>
      </c>
      <c r="G121" s="71">
        <v>992</v>
      </c>
      <c r="H121" s="71">
        <v>158</v>
      </c>
      <c r="I121" s="71">
        <v>412</v>
      </c>
      <c r="J121" s="296">
        <f>(Table3.1b[[#This Row],[Applications filed, 2021]]-Table3.1b[[#This Row],[Applications filed, 2020]])/Table3.1b[[#This Row],[Applications filed, 2020]]</f>
        <v>4.3770491803278686</v>
      </c>
      <c r="K121" s="296">
        <f>(Table3.1b[[#This Row],[Total classes in application, 2021]]-Table3.1b[[#This Row],[Total classes in application, 2020]])/Table3.1b[[#This Row],[Total classes in application, 2020]]</f>
        <v>8.4476190476190478</v>
      </c>
      <c r="L121" s="296">
        <f>(Table3.1b[[#This Row],[Trade Marks registered, 2021]]-Table3.1b[[#This Row],[Trade Marks registered, 2020]])/Table3.1b[[#This Row],[Trade Marks registered, 2020]]</f>
        <v>4.6428571428571432</v>
      </c>
      <c r="M121" s="296">
        <f>(Table3.1b[[#This Row],[Total classes registered, 2021]]-Table3.1b[[#This Row],[Total classes registered, 2020]])/Table3.1b[[#This Row],[Total classes registered, 2020]]</f>
        <v>10.135135135135135</v>
      </c>
    </row>
    <row r="122" spans="1:13" x14ac:dyDescent="0.4">
      <c r="A122" s="70" t="s">
        <v>242</v>
      </c>
      <c r="B122" s="72">
        <v>36</v>
      </c>
      <c r="C122" s="71">
        <v>74</v>
      </c>
      <c r="D122" s="71">
        <v>28</v>
      </c>
      <c r="E122" s="71">
        <v>36</v>
      </c>
      <c r="F122" s="71">
        <v>223</v>
      </c>
      <c r="G122" s="71">
        <v>531</v>
      </c>
      <c r="H122" s="71">
        <v>161</v>
      </c>
      <c r="I122" s="71">
        <v>353</v>
      </c>
      <c r="J122" s="296">
        <f>(Table3.1b[[#This Row],[Applications filed, 2021]]-Table3.1b[[#This Row],[Applications filed, 2020]])/Table3.1b[[#This Row],[Applications filed, 2020]]</f>
        <v>5.1944444444444446</v>
      </c>
      <c r="K122" s="296">
        <f>(Table3.1b[[#This Row],[Total classes in application, 2021]]-Table3.1b[[#This Row],[Total classes in application, 2020]])/Table3.1b[[#This Row],[Total classes in application, 2020]]</f>
        <v>6.1756756756756754</v>
      </c>
      <c r="L122" s="296">
        <f>(Table3.1b[[#This Row],[Trade Marks registered, 2021]]-Table3.1b[[#This Row],[Trade Marks registered, 2020]])/Table3.1b[[#This Row],[Trade Marks registered, 2020]]</f>
        <v>4.75</v>
      </c>
      <c r="M122" s="296">
        <f>(Table3.1b[[#This Row],[Total classes registered, 2021]]-Table3.1b[[#This Row],[Total classes registered, 2020]])/Table3.1b[[#This Row],[Total classes registered, 2020]]</f>
        <v>8.8055555555555554</v>
      </c>
    </row>
    <row r="123" spans="1:13" x14ac:dyDescent="0.4">
      <c r="A123" s="70" t="s">
        <v>243</v>
      </c>
      <c r="B123" s="72">
        <v>2</v>
      </c>
      <c r="C123" s="71">
        <v>2</v>
      </c>
      <c r="D123" s="71">
        <v>1</v>
      </c>
      <c r="E123" s="71">
        <v>1</v>
      </c>
      <c r="F123" s="71">
        <v>2</v>
      </c>
      <c r="G123" s="71">
        <v>6</v>
      </c>
      <c r="H123" s="71">
        <v>2</v>
      </c>
      <c r="I123" s="71">
        <v>5</v>
      </c>
      <c r="J123" s="296">
        <f>(Table3.1b[[#This Row],[Applications filed, 2021]]-Table3.1b[[#This Row],[Applications filed, 2020]])/Table3.1b[[#This Row],[Applications filed, 2020]]</f>
        <v>0</v>
      </c>
      <c r="K123" s="296">
        <f>(Table3.1b[[#This Row],[Total classes in application, 2021]]-Table3.1b[[#This Row],[Total classes in application, 2020]])/Table3.1b[[#This Row],[Total classes in application, 2020]]</f>
        <v>2</v>
      </c>
      <c r="L123" s="296">
        <f>(Table3.1b[[#This Row],[Trade Marks registered, 2021]]-Table3.1b[[#This Row],[Trade Marks registered, 2020]])/Table3.1b[[#This Row],[Trade Marks registered, 2020]]</f>
        <v>1</v>
      </c>
      <c r="M123" s="296">
        <f>(Table3.1b[[#This Row],[Total classes registered, 2021]]-Table3.1b[[#This Row],[Total classes registered, 2020]])/Table3.1b[[#This Row],[Total classes registered, 2020]]</f>
        <v>4</v>
      </c>
    </row>
    <row r="124" spans="1:13" x14ac:dyDescent="0.4">
      <c r="A124" s="70" t="s">
        <v>244</v>
      </c>
      <c r="B124" s="72">
        <v>20</v>
      </c>
      <c r="C124" s="71">
        <v>70</v>
      </c>
      <c r="D124" s="71">
        <v>14</v>
      </c>
      <c r="E124" s="71">
        <v>48</v>
      </c>
      <c r="F124" s="71">
        <v>38</v>
      </c>
      <c r="G124" s="71">
        <v>202</v>
      </c>
      <c r="H124" s="71">
        <v>17</v>
      </c>
      <c r="I124" s="71">
        <v>40</v>
      </c>
      <c r="J124" s="296">
        <f>(Table3.1b[[#This Row],[Applications filed, 2021]]-Table3.1b[[#This Row],[Applications filed, 2020]])/Table3.1b[[#This Row],[Applications filed, 2020]]</f>
        <v>0.9</v>
      </c>
      <c r="K124" s="296">
        <f>(Table3.1b[[#This Row],[Total classes in application, 2021]]-Table3.1b[[#This Row],[Total classes in application, 2020]])/Table3.1b[[#This Row],[Total classes in application, 2020]]</f>
        <v>1.8857142857142857</v>
      </c>
      <c r="L124" s="296">
        <f>(Table3.1b[[#This Row],[Trade Marks registered, 2021]]-Table3.1b[[#This Row],[Trade Marks registered, 2020]])/Table3.1b[[#This Row],[Trade Marks registered, 2020]]</f>
        <v>0.21428571428571427</v>
      </c>
      <c r="M124" s="296">
        <f>(Table3.1b[[#This Row],[Total classes registered, 2021]]-Table3.1b[[#This Row],[Total classes registered, 2020]])/Table3.1b[[#This Row],[Total classes registered, 2020]]</f>
        <v>-0.16666666666666666</v>
      </c>
    </row>
    <row r="125" spans="1:13" x14ac:dyDescent="0.4">
      <c r="A125" s="70" t="s">
        <v>246</v>
      </c>
      <c r="B125" s="72">
        <v>88</v>
      </c>
      <c r="C125" s="71">
        <v>132</v>
      </c>
      <c r="D125" s="71">
        <v>61</v>
      </c>
      <c r="E125" s="71">
        <v>88</v>
      </c>
      <c r="F125" s="71">
        <v>53</v>
      </c>
      <c r="G125" s="71">
        <v>123</v>
      </c>
      <c r="H125" s="71">
        <v>63</v>
      </c>
      <c r="I125" s="71">
        <v>104</v>
      </c>
      <c r="J125" s="296">
        <f>(Table3.1b[[#This Row],[Applications filed, 2021]]-Table3.1b[[#This Row],[Applications filed, 2020]])/Table3.1b[[#This Row],[Applications filed, 2020]]</f>
        <v>-0.39772727272727271</v>
      </c>
      <c r="K125" s="296">
        <f>(Table3.1b[[#This Row],[Total classes in application, 2021]]-Table3.1b[[#This Row],[Total classes in application, 2020]])/Table3.1b[[#This Row],[Total classes in application, 2020]]</f>
        <v>-6.8181818181818177E-2</v>
      </c>
      <c r="L125" s="296">
        <f>(Table3.1b[[#This Row],[Trade Marks registered, 2021]]-Table3.1b[[#This Row],[Trade Marks registered, 2020]])/Table3.1b[[#This Row],[Trade Marks registered, 2020]]</f>
        <v>3.2786885245901641E-2</v>
      </c>
      <c r="M125" s="296">
        <f>(Table3.1b[[#This Row],[Total classes registered, 2021]]-Table3.1b[[#This Row],[Total classes registered, 2020]])/Table3.1b[[#This Row],[Total classes registered, 2020]]</f>
        <v>0.18181818181818182</v>
      </c>
    </row>
    <row r="126" spans="1:13" x14ac:dyDescent="0.4">
      <c r="A126" s="70" t="s">
        <v>512</v>
      </c>
      <c r="B126" s="72">
        <v>25</v>
      </c>
      <c r="C126" s="71">
        <v>35</v>
      </c>
      <c r="D126" s="71">
        <v>15</v>
      </c>
      <c r="E126" s="71">
        <v>23</v>
      </c>
      <c r="F126" s="71">
        <v>43</v>
      </c>
      <c r="G126" s="71">
        <v>156</v>
      </c>
      <c r="H126" s="71">
        <v>30</v>
      </c>
      <c r="I126" s="71">
        <v>58</v>
      </c>
      <c r="J126" s="296">
        <f>(Table3.1b[[#This Row],[Applications filed, 2021]]-Table3.1b[[#This Row],[Applications filed, 2020]])/Table3.1b[[#This Row],[Applications filed, 2020]]</f>
        <v>0.72</v>
      </c>
      <c r="K126" s="296">
        <f>(Table3.1b[[#This Row],[Total classes in application, 2021]]-Table3.1b[[#This Row],[Total classes in application, 2020]])/Table3.1b[[#This Row],[Total classes in application, 2020]]</f>
        <v>3.4571428571428573</v>
      </c>
      <c r="L126" s="296">
        <f>(Table3.1b[[#This Row],[Trade Marks registered, 2021]]-Table3.1b[[#This Row],[Trade Marks registered, 2020]])/Table3.1b[[#This Row],[Trade Marks registered, 2020]]</f>
        <v>1</v>
      </c>
      <c r="M126" s="296">
        <f>(Table3.1b[[#This Row],[Total classes registered, 2021]]-Table3.1b[[#This Row],[Total classes registered, 2020]])/Table3.1b[[#This Row],[Total classes registered, 2020]]</f>
        <v>1.5217391304347827</v>
      </c>
    </row>
    <row r="127" spans="1:13" x14ac:dyDescent="0.4">
      <c r="A127" s="70" t="s">
        <v>513</v>
      </c>
      <c r="B127" s="72">
        <v>1</v>
      </c>
      <c r="C127" s="71">
        <v>1</v>
      </c>
      <c r="D127" s="71">
        <v>1</v>
      </c>
      <c r="E127" s="71">
        <v>1</v>
      </c>
      <c r="F127" s="71">
        <v>1</v>
      </c>
      <c r="G127" s="71">
        <v>3</v>
      </c>
      <c r="H127" s="71">
        <v>0</v>
      </c>
      <c r="I127" s="71">
        <v>0</v>
      </c>
      <c r="J127" s="296">
        <f>(Table3.1b[[#This Row],[Applications filed, 2021]]-Table3.1b[[#This Row],[Applications filed, 2020]])/Table3.1b[[#This Row],[Applications filed, 2020]]</f>
        <v>0</v>
      </c>
      <c r="K127" s="296">
        <f>(Table3.1b[[#This Row],[Total classes in application, 2021]]-Table3.1b[[#This Row],[Total classes in application, 2020]])/Table3.1b[[#This Row],[Total classes in application, 2020]]</f>
        <v>2</v>
      </c>
      <c r="L127" s="296">
        <f>(Table3.1b[[#This Row],[Trade Marks registered, 2021]]-Table3.1b[[#This Row],[Trade Marks registered, 2020]])/Table3.1b[[#This Row],[Trade Marks registered, 2020]]</f>
        <v>-1</v>
      </c>
      <c r="M127" s="296">
        <f>(Table3.1b[[#This Row],[Total classes registered, 2021]]-Table3.1b[[#This Row],[Total classes registered, 2020]])/Table3.1b[[#This Row],[Total classes registered, 2020]]</f>
        <v>-1</v>
      </c>
    </row>
    <row r="128" spans="1:13" x14ac:dyDescent="0.4">
      <c r="A128" s="70" t="s">
        <v>514</v>
      </c>
      <c r="B128" s="72">
        <v>1</v>
      </c>
      <c r="C128" s="71">
        <v>1</v>
      </c>
      <c r="D128" s="71">
        <v>0</v>
      </c>
      <c r="E128" s="71">
        <v>0</v>
      </c>
      <c r="F128" s="71">
        <v>13</v>
      </c>
      <c r="G128" s="71">
        <v>27</v>
      </c>
      <c r="H128" s="71">
        <v>7</v>
      </c>
      <c r="I128" s="71">
        <v>15</v>
      </c>
      <c r="J128" s="296">
        <f>(Table3.1b[[#This Row],[Applications filed, 2021]]-Table3.1b[[#This Row],[Applications filed, 2020]])/Table3.1b[[#This Row],[Applications filed, 2020]]</f>
        <v>12</v>
      </c>
      <c r="K128" s="296">
        <f>(Table3.1b[[#This Row],[Total classes in application, 2021]]-Table3.1b[[#This Row],[Total classes in application, 2020]])/Table3.1b[[#This Row],[Total classes in application, 2020]]</f>
        <v>26</v>
      </c>
      <c r="L128" s="296"/>
      <c r="M128" s="296"/>
    </row>
    <row r="129" spans="1:13" x14ac:dyDescent="0.4">
      <c r="A129" s="70" t="s">
        <v>515</v>
      </c>
      <c r="B129" s="72">
        <v>7</v>
      </c>
      <c r="C129" s="71">
        <v>31</v>
      </c>
      <c r="D129" s="71">
        <v>9</v>
      </c>
      <c r="E129" s="71">
        <v>38</v>
      </c>
      <c r="F129" s="71">
        <v>5</v>
      </c>
      <c r="G129" s="71">
        <v>7</v>
      </c>
      <c r="H129" s="71">
        <v>3</v>
      </c>
      <c r="I129" s="71">
        <v>3</v>
      </c>
      <c r="J129" s="296">
        <f>(Table3.1b[[#This Row],[Applications filed, 2021]]-Table3.1b[[#This Row],[Applications filed, 2020]])/Table3.1b[[#This Row],[Applications filed, 2020]]</f>
        <v>-0.2857142857142857</v>
      </c>
      <c r="K129" s="296">
        <f>(Table3.1b[[#This Row],[Total classes in application, 2021]]-Table3.1b[[#This Row],[Total classes in application, 2020]])/Table3.1b[[#This Row],[Total classes in application, 2020]]</f>
        <v>-0.77419354838709675</v>
      </c>
      <c r="L129" s="296">
        <f>(Table3.1b[[#This Row],[Trade Marks registered, 2021]]-Table3.1b[[#This Row],[Trade Marks registered, 2020]])/Table3.1b[[#This Row],[Trade Marks registered, 2020]]</f>
        <v>-0.66666666666666663</v>
      </c>
      <c r="M129" s="296">
        <f>(Table3.1b[[#This Row],[Total classes registered, 2021]]-Table3.1b[[#This Row],[Total classes registered, 2020]])/Table3.1b[[#This Row],[Total classes registered, 2020]]</f>
        <v>-0.92105263157894735</v>
      </c>
    </row>
    <row r="130" spans="1:13" x14ac:dyDescent="0.4">
      <c r="A130" s="70" t="s">
        <v>516</v>
      </c>
      <c r="B130" s="72">
        <v>1</v>
      </c>
      <c r="C130" s="71">
        <v>11</v>
      </c>
      <c r="D130" s="71">
        <v>1</v>
      </c>
      <c r="E130" s="71">
        <v>11</v>
      </c>
      <c r="F130" s="71">
        <v>3</v>
      </c>
      <c r="G130" s="71">
        <v>12</v>
      </c>
      <c r="H130" s="71">
        <v>1</v>
      </c>
      <c r="I130" s="71">
        <v>5</v>
      </c>
      <c r="J130" s="296">
        <f>(Table3.1b[[#This Row],[Applications filed, 2021]]-Table3.1b[[#This Row],[Applications filed, 2020]])/Table3.1b[[#This Row],[Applications filed, 2020]]</f>
        <v>2</v>
      </c>
      <c r="K130" s="296">
        <f>(Table3.1b[[#This Row],[Total classes in application, 2021]]-Table3.1b[[#This Row],[Total classes in application, 2020]])/Table3.1b[[#This Row],[Total classes in application, 2020]]</f>
        <v>9.0909090909090912E-2</v>
      </c>
      <c r="L130" s="296">
        <f>(Table3.1b[[#This Row],[Trade Marks registered, 2021]]-Table3.1b[[#This Row],[Trade Marks registered, 2020]])/Table3.1b[[#This Row],[Trade Marks registered, 2020]]</f>
        <v>0</v>
      </c>
      <c r="M130" s="296">
        <f>(Table3.1b[[#This Row],[Total classes registered, 2021]]-Table3.1b[[#This Row],[Total classes registered, 2020]])/Table3.1b[[#This Row],[Total classes registered, 2020]]</f>
        <v>-0.54545454545454541</v>
      </c>
    </row>
    <row r="131" spans="1:13" x14ac:dyDescent="0.4">
      <c r="A131" s="70" t="s">
        <v>517</v>
      </c>
      <c r="B131" s="72">
        <v>1</v>
      </c>
      <c r="C131" s="71">
        <v>1</v>
      </c>
      <c r="D131" s="71">
        <v>2</v>
      </c>
      <c r="E131" s="71">
        <v>3</v>
      </c>
      <c r="F131" s="71">
        <v>2</v>
      </c>
      <c r="G131" s="71">
        <v>2</v>
      </c>
      <c r="H131" s="71">
        <v>1</v>
      </c>
      <c r="I131" s="71">
        <v>1</v>
      </c>
      <c r="J131" s="296">
        <f>(Table3.1b[[#This Row],[Applications filed, 2021]]-Table3.1b[[#This Row],[Applications filed, 2020]])/Table3.1b[[#This Row],[Applications filed, 2020]]</f>
        <v>1</v>
      </c>
      <c r="K131" s="296">
        <f>(Table3.1b[[#This Row],[Total classes in application, 2021]]-Table3.1b[[#This Row],[Total classes in application, 2020]])/Table3.1b[[#This Row],[Total classes in application, 2020]]</f>
        <v>1</v>
      </c>
      <c r="L131" s="296">
        <f>(Table3.1b[[#This Row],[Trade Marks registered, 2021]]-Table3.1b[[#This Row],[Trade Marks registered, 2020]])/Table3.1b[[#This Row],[Trade Marks registered, 2020]]</f>
        <v>-0.5</v>
      </c>
      <c r="M131" s="296">
        <f>(Table3.1b[[#This Row],[Total classes registered, 2021]]-Table3.1b[[#This Row],[Total classes registered, 2020]])/Table3.1b[[#This Row],[Total classes registered, 2020]]</f>
        <v>-0.66666666666666663</v>
      </c>
    </row>
    <row r="132" spans="1:13" x14ac:dyDescent="0.4">
      <c r="A132" s="70" t="s">
        <v>535</v>
      </c>
      <c r="B132" s="72">
        <v>0</v>
      </c>
      <c r="C132" s="71">
        <v>0</v>
      </c>
      <c r="D132" s="71">
        <v>0</v>
      </c>
      <c r="E132" s="71">
        <v>0</v>
      </c>
      <c r="F132" s="71">
        <v>5</v>
      </c>
      <c r="G132" s="71">
        <v>13</v>
      </c>
      <c r="H132" s="71">
        <v>1</v>
      </c>
      <c r="I132" s="71">
        <v>5</v>
      </c>
      <c r="J132" s="296"/>
      <c r="K132" s="296"/>
      <c r="L132" s="296"/>
      <c r="M132" s="296"/>
    </row>
    <row r="133" spans="1:13" x14ac:dyDescent="0.4">
      <c r="A133" s="70" t="s">
        <v>248</v>
      </c>
      <c r="B133" s="72">
        <v>46</v>
      </c>
      <c r="C133" s="71">
        <v>68</v>
      </c>
      <c r="D133" s="71">
        <v>39</v>
      </c>
      <c r="E133" s="71">
        <v>74</v>
      </c>
      <c r="F133" s="71">
        <v>94</v>
      </c>
      <c r="G133" s="71">
        <v>276</v>
      </c>
      <c r="H133" s="71">
        <v>70</v>
      </c>
      <c r="I133" s="71">
        <v>121</v>
      </c>
      <c r="J133" s="296">
        <f>(Table3.1b[[#This Row],[Applications filed, 2021]]-Table3.1b[[#This Row],[Applications filed, 2020]])/Table3.1b[[#This Row],[Applications filed, 2020]]</f>
        <v>1.0434782608695652</v>
      </c>
      <c r="K133" s="296">
        <f>(Table3.1b[[#This Row],[Total classes in application, 2021]]-Table3.1b[[#This Row],[Total classes in application, 2020]])/Table3.1b[[#This Row],[Total classes in application, 2020]]</f>
        <v>3.0588235294117645</v>
      </c>
      <c r="L133" s="296">
        <f>(Table3.1b[[#This Row],[Trade Marks registered, 2021]]-Table3.1b[[#This Row],[Trade Marks registered, 2020]])/Table3.1b[[#This Row],[Trade Marks registered, 2020]]</f>
        <v>0.79487179487179482</v>
      </c>
      <c r="M133" s="296">
        <f>(Table3.1b[[#This Row],[Total classes registered, 2021]]-Table3.1b[[#This Row],[Total classes registered, 2020]])/Table3.1b[[#This Row],[Total classes registered, 2020]]</f>
        <v>0.63513513513513509</v>
      </c>
    </row>
    <row r="134" spans="1:13" x14ac:dyDescent="0.4">
      <c r="A134" s="70" t="s">
        <v>249</v>
      </c>
      <c r="B134" s="72">
        <v>1</v>
      </c>
      <c r="C134" s="71">
        <v>1</v>
      </c>
      <c r="D134" s="71">
        <v>1</v>
      </c>
      <c r="E134" s="71">
        <v>1</v>
      </c>
      <c r="F134" s="71">
        <v>10</v>
      </c>
      <c r="G134" s="71">
        <v>27</v>
      </c>
      <c r="H134" s="71">
        <v>5</v>
      </c>
      <c r="I134" s="71">
        <v>8</v>
      </c>
      <c r="J134" s="296">
        <f>(Table3.1b[[#This Row],[Applications filed, 2021]]-Table3.1b[[#This Row],[Applications filed, 2020]])/Table3.1b[[#This Row],[Applications filed, 2020]]</f>
        <v>9</v>
      </c>
      <c r="K134" s="296">
        <f>(Table3.1b[[#This Row],[Total classes in application, 2021]]-Table3.1b[[#This Row],[Total classes in application, 2020]])/Table3.1b[[#This Row],[Total classes in application, 2020]]</f>
        <v>26</v>
      </c>
      <c r="L134" s="296">
        <f>(Table3.1b[[#This Row],[Trade Marks registered, 2021]]-Table3.1b[[#This Row],[Trade Marks registered, 2020]])/Table3.1b[[#This Row],[Trade Marks registered, 2020]]</f>
        <v>4</v>
      </c>
      <c r="M134" s="296">
        <f>(Table3.1b[[#This Row],[Total classes registered, 2021]]-Table3.1b[[#This Row],[Total classes registered, 2020]])/Table3.1b[[#This Row],[Total classes registered, 2020]]</f>
        <v>7</v>
      </c>
    </row>
    <row r="135" spans="1:13" x14ac:dyDescent="0.4">
      <c r="A135" s="70" t="s">
        <v>250</v>
      </c>
      <c r="B135" s="72">
        <v>31</v>
      </c>
      <c r="C135" s="71">
        <v>68</v>
      </c>
      <c r="D135" s="71">
        <v>19</v>
      </c>
      <c r="E135" s="71">
        <v>36</v>
      </c>
      <c r="F135" s="71">
        <v>36</v>
      </c>
      <c r="G135" s="71">
        <v>83</v>
      </c>
      <c r="H135" s="71">
        <v>29</v>
      </c>
      <c r="I135" s="71">
        <v>84</v>
      </c>
      <c r="J135" s="296">
        <f>(Table3.1b[[#This Row],[Applications filed, 2021]]-Table3.1b[[#This Row],[Applications filed, 2020]])/Table3.1b[[#This Row],[Applications filed, 2020]]</f>
        <v>0.16129032258064516</v>
      </c>
      <c r="K135" s="296">
        <f>(Table3.1b[[#This Row],[Total classes in application, 2021]]-Table3.1b[[#This Row],[Total classes in application, 2020]])/Table3.1b[[#This Row],[Total classes in application, 2020]]</f>
        <v>0.22058823529411764</v>
      </c>
      <c r="L135" s="296">
        <f>(Table3.1b[[#This Row],[Trade Marks registered, 2021]]-Table3.1b[[#This Row],[Trade Marks registered, 2020]])/Table3.1b[[#This Row],[Trade Marks registered, 2020]]</f>
        <v>0.52631578947368418</v>
      </c>
      <c r="M135" s="296">
        <f>(Table3.1b[[#This Row],[Total classes registered, 2021]]-Table3.1b[[#This Row],[Total classes registered, 2020]])/Table3.1b[[#This Row],[Total classes registered, 2020]]</f>
        <v>1.3333333333333333</v>
      </c>
    </row>
    <row r="136" spans="1:13" x14ac:dyDescent="0.4">
      <c r="A136" s="70" t="s">
        <v>252</v>
      </c>
      <c r="B136" s="72">
        <v>196</v>
      </c>
      <c r="C136" s="71">
        <v>412</v>
      </c>
      <c r="D136" s="71">
        <v>148</v>
      </c>
      <c r="E136" s="71">
        <v>322</v>
      </c>
      <c r="F136" s="71">
        <v>370</v>
      </c>
      <c r="G136" s="71">
        <v>762</v>
      </c>
      <c r="H136" s="71">
        <v>266</v>
      </c>
      <c r="I136" s="71">
        <v>511</v>
      </c>
      <c r="J136" s="296">
        <f>(Table3.1b[[#This Row],[Applications filed, 2021]]-Table3.1b[[#This Row],[Applications filed, 2020]])/Table3.1b[[#This Row],[Applications filed, 2020]]</f>
        <v>0.88775510204081631</v>
      </c>
      <c r="K136" s="296">
        <f>(Table3.1b[[#This Row],[Total classes in application, 2021]]-Table3.1b[[#This Row],[Total classes in application, 2020]])/Table3.1b[[#This Row],[Total classes in application, 2020]]</f>
        <v>0.84951456310679607</v>
      </c>
      <c r="L136" s="296">
        <f>(Table3.1b[[#This Row],[Trade Marks registered, 2021]]-Table3.1b[[#This Row],[Trade Marks registered, 2020]])/Table3.1b[[#This Row],[Trade Marks registered, 2020]]</f>
        <v>0.79729729729729726</v>
      </c>
      <c r="M136" s="296">
        <f>(Table3.1b[[#This Row],[Total classes registered, 2021]]-Table3.1b[[#This Row],[Total classes registered, 2020]])/Table3.1b[[#This Row],[Total classes registered, 2020]]</f>
        <v>0.58695652173913049</v>
      </c>
    </row>
    <row r="137" spans="1:13" x14ac:dyDescent="0.4">
      <c r="A137" s="70" t="s">
        <v>782</v>
      </c>
      <c r="B137" s="72">
        <v>0</v>
      </c>
      <c r="C137" s="71">
        <v>0</v>
      </c>
      <c r="D137" s="71">
        <v>0</v>
      </c>
      <c r="E137" s="71">
        <v>0</v>
      </c>
      <c r="F137" s="71">
        <v>2</v>
      </c>
      <c r="G137" s="71">
        <v>8</v>
      </c>
      <c r="H137" s="71">
        <v>2</v>
      </c>
      <c r="I137" s="71">
        <v>8</v>
      </c>
      <c r="J137" s="296"/>
      <c r="K137" s="296"/>
      <c r="L137" s="296"/>
      <c r="M137" s="296"/>
    </row>
    <row r="138" spans="1:13" x14ac:dyDescent="0.4">
      <c r="A138" s="70" t="s">
        <v>253</v>
      </c>
      <c r="B138" s="72">
        <v>9</v>
      </c>
      <c r="C138" s="71">
        <v>19</v>
      </c>
      <c r="D138" s="71">
        <v>6</v>
      </c>
      <c r="E138" s="71">
        <v>9</v>
      </c>
      <c r="F138" s="71">
        <v>47</v>
      </c>
      <c r="G138" s="71">
        <v>120</v>
      </c>
      <c r="H138" s="71">
        <v>36</v>
      </c>
      <c r="I138" s="71">
        <v>87</v>
      </c>
      <c r="J138" s="296">
        <f>(Table3.1b[[#This Row],[Applications filed, 2021]]-Table3.1b[[#This Row],[Applications filed, 2020]])/Table3.1b[[#This Row],[Applications filed, 2020]]</f>
        <v>4.2222222222222223</v>
      </c>
      <c r="K138" s="296">
        <f>(Table3.1b[[#This Row],[Total classes in application, 2021]]-Table3.1b[[#This Row],[Total classes in application, 2020]])/Table3.1b[[#This Row],[Total classes in application, 2020]]</f>
        <v>5.3157894736842106</v>
      </c>
      <c r="L138" s="296">
        <f>(Table3.1b[[#This Row],[Trade Marks registered, 2021]]-Table3.1b[[#This Row],[Trade Marks registered, 2020]])/Table3.1b[[#This Row],[Trade Marks registered, 2020]]</f>
        <v>5</v>
      </c>
      <c r="M138" s="296">
        <f>(Table3.1b[[#This Row],[Total classes registered, 2021]]-Table3.1b[[#This Row],[Total classes registered, 2020]])/Table3.1b[[#This Row],[Total classes registered, 2020]]</f>
        <v>8.6666666666666661</v>
      </c>
    </row>
    <row r="139" spans="1:13" x14ac:dyDescent="0.4">
      <c r="A139" s="70" t="s">
        <v>254</v>
      </c>
      <c r="B139" s="72">
        <v>7</v>
      </c>
      <c r="C139" s="71">
        <v>12</v>
      </c>
      <c r="D139" s="71">
        <v>4</v>
      </c>
      <c r="E139" s="71">
        <v>4</v>
      </c>
      <c r="F139" s="71">
        <v>28</v>
      </c>
      <c r="G139" s="71">
        <v>67</v>
      </c>
      <c r="H139" s="71">
        <v>11</v>
      </c>
      <c r="I139" s="71">
        <v>32</v>
      </c>
      <c r="J139" s="296">
        <f>(Table3.1b[[#This Row],[Applications filed, 2021]]-Table3.1b[[#This Row],[Applications filed, 2020]])/Table3.1b[[#This Row],[Applications filed, 2020]]</f>
        <v>3</v>
      </c>
      <c r="K139" s="296">
        <f>(Table3.1b[[#This Row],[Total classes in application, 2021]]-Table3.1b[[#This Row],[Total classes in application, 2020]])/Table3.1b[[#This Row],[Total classes in application, 2020]]</f>
        <v>4.583333333333333</v>
      </c>
      <c r="L139" s="296">
        <f>(Table3.1b[[#This Row],[Trade Marks registered, 2021]]-Table3.1b[[#This Row],[Trade Marks registered, 2020]])/Table3.1b[[#This Row],[Trade Marks registered, 2020]]</f>
        <v>1.75</v>
      </c>
      <c r="M139" s="296">
        <f>(Table3.1b[[#This Row],[Total classes registered, 2021]]-Table3.1b[[#This Row],[Total classes registered, 2020]])/Table3.1b[[#This Row],[Total classes registered, 2020]]</f>
        <v>7</v>
      </c>
    </row>
    <row r="140" spans="1:13" x14ac:dyDescent="0.4">
      <c r="A140" s="70" t="s">
        <v>518</v>
      </c>
      <c r="B140" s="72">
        <v>8</v>
      </c>
      <c r="C140" s="71">
        <v>10</v>
      </c>
      <c r="D140" s="71">
        <v>7</v>
      </c>
      <c r="E140" s="71">
        <v>8</v>
      </c>
      <c r="F140" s="71">
        <v>2</v>
      </c>
      <c r="G140" s="71">
        <v>2</v>
      </c>
      <c r="H140" s="71">
        <v>4</v>
      </c>
      <c r="I140" s="71">
        <v>6</v>
      </c>
      <c r="J140" s="296">
        <f>(Table3.1b[[#This Row],[Applications filed, 2021]]-Table3.1b[[#This Row],[Applications filed, 2020]])/Table3.1b[[#This Row],[Applications filed, 2020]]</f>
        <v>-0.75</v>
      </c>
      <c r="K140" s="296">
        <f>(Table3.1b[[#This Row],[Total classes in application, 2021]]-Table3.1b[[#This Row],[Total classes in application, 2020]])/Table3.1b[[#This Row],[Total classes in application, 2020]]</f>
        <v>-0.8</v>
      </c>
      <c r="L140" s="296">
        <f>(Table3.1b[[#This Row],[Trade Marks registered, 2021]]-Table3.1b[[#This Row],[Trade Marks registered, 2020]])/Table3.1b[[#This Row],[Trade Marks registered, 2020]]</f>
        <v>-0.42857142857142855</v>
      </c>
      <c r="M140" s="296">
        <f>(Table3.1b[[#This Row],[Total classes registered, 2021]]-Table3.1b[[#This Row],[Total classes registered, 2020]])/Table3.1b[[#This Row],[Total classes registered, 2020]]</f>
        <v>-0.25</v>
      </c>
    </row>
    <row r="141" spans="1:13" x14ac:dyDescent="0.4">
      <c r="A141" s="70" t="s">
        <v>255</v>
      </c>
      <c r="B141" s="72">
        <v>128</v>
      </c>
      <c r="C141" s="71">
        <v>244</v>
      </c>
      <c r="D141" s="71">
        <v>91</v>
      </c>
      <c r="E141" s="71">
        <v>179</v>
      </c>
      <c r="F141" s="71">
        <v>215</v>
      </c>
      <c r="G141" s="71">
        <v>399</v>
      </c>
      <c r="H141" s="71">
        <v>171</v>
      </c>
      <c r="I141" s="71">
        <v>310</v>
      </c>
      <c r="J141" s="296">
        <f>(Table3.1b[[#This Row],[Applications filed, 2021]]-Table3.1b[[#This Row],[Applications filed, 2020]])/Table3.1b[[#This Row],[Applications filed, 2020]]</f>
        <v>0.6796875</v>
      </c>
      <c r="K141" s="296">
        <f>(Table3.1b[[#This Row],[Total classes in application, 2021]]-Table3.1b[[#This Row],[Total classes in application, 2020]])/Table3.1b[[#This Row],[Total classes in application, 2020]]</f>
        <v>0.63524590163934425</v>
      </c>
      <c r="L141" s="296">
        <f>(Table3.1b[[#This Row],[Trade Marks registered, 2021]]-Table3.1b[[#This Row],[Trade Marks registered, 2020]])/Table3.1b[[#This Row],[Trade Marks registered, 2020]]</f>
        <v>0.87912087912087911</v>
      </c>
      <c r="M141" s="296">
        <f>(Table3.1b[[#This Row],[Total classes registered, 2021]]-Table3.1b[[#This Row],[Total classes registered, 2020]])/Table3.1b[[#This Row],[Total classes registered, 2020]]</f>
        <v>0.73184357541899436</v>
      </c>
    </row>
    <row r="142" spans="1:13" x14ac:dyDescent="0.4">
      <c r="A142" s="70" t="s">
        <v>256</v>
      </c>
      <c r="B142" s="72">
        <v>246</v>
      </c>
      <c r="C142" s="71">
        <v>470</v>
      </c>
      <c r="D142" s="71">
        <v>131</v>
      </c>
      <c r="E142" s="71">
        <v>234</v>
      </c>
      <c r="F142" s="71">
        <v>1454</v>
      </c>
      <c r="G142" s="71">
        <v>3829</v>
      </c>
      <c r="H142" s="71">
        <v>974</v>
      </c>
      <c r="I142" s="71">
        <v>2408</v>
      </c>
      <c r="J142" s="296">
        <f>(Table3.1b[[#This Row],[Applications filed, 2021]]-Table3.1b[[#This Row],[Applications filed, 2020]])/Table3.1b[[#This Row],[Applications filed, 2020]]</f>
        <v>4.9105691056910565</v>
      </c>
      <c r="K142" s="296">
        <f>(Table3.1b[[#This Row],[Total classes in application, 2021]]-Table3.1b[[#This Row],[Total classes in application, 2020]])/Table3.1b[[#This Row],[Total classes in application, 2020]]</f>
        <v>7.1468085106382979</v>
      </c>
      <c r="L142" s="296">
        <f>(Table3.1b[[#This Row],[Trade Marks registered, 2021]]-Table3.1b[[#This Row],[Trade Marks registered, 2020]])/Table3.1b[[#This Row],[Trade Marks registered, 2020]]</f>
        <v>6.4351145038167941</v>
      </c>
      <c r="M142" s="296">
        <f>(Table3.1b[[#This Row],[Total classes registered, 2021]]-Table3.1b[[#This Row],[Total classes registered, 2020]])/Table3.1b[[#This Row],[Total classes registered, 2020]]</f>
        <v>9.2905982905982913</v>
      </c>
    </row>
    <row r="143" spans="1:13" x14ac:dyDescent="0.4">
      <c r="A143" s="70" t="s">
        <v>257</v>
      </c>
      <c r="B143" s="72">
        <v>17</v>
      </c>
      <c r="C143" s="71">
        <v>25</v>
      </c>
      <c r="D143" s="71">
        <v>6</v>
      </c>
      <c r="E143" s="71">
        <v>9</v>
      </c>
      <c r="F143" s="71">
        <v>30</v>
      </c>
      <c r="G143" s="71">
        <v>42</v>
      </c>
      <c r="H143" s="71">
        <v>30</v>
      </c>
      <c r="I143" s="71">
        <v>44</v>
      </c>
      <c r="J143" s="296">
        <f>(Table3.1b[[#This Row],[Applications filed, 2021]]-Table3.1b[[#This Row],[Applications filed, 2020]])/Table3.1b[[#This Row],[Applications filed, 2020]]</f>
        <v>0.76470588235294112</v>
      </c>
      <c r="K143" s="296">
        <f>(Table3.1b[[#This Row],[Total classes in application, 2021]]-Table3.1b[[#This Row],[Total classes in application, 2020]])/Table3.1b[[#This Row],[Total classes in application, 2020]]</f>
        <v>0.68</v>
      </c>
      <c r="L143" s="296">
        <f>(Table3.1b[[#This Row],[Trade Marks registered, 2021]]-Table3.1b[[#This Row],[Trade Marks registered, 2020]])/Table3.1b[[#This Row],[Trade Marks registered, 2020]]</f>
        <v>4</v>
      </c>
      <c r="M143" s="296">
        <f>(Table3.1b[[#This Row],[Total classes registered, 2021]]-Table3.1b[[#This Row],[Total classes registered, 2020]])/Table3.1b[[#This Row],[Total classes registered, 2020]]</f>
        <v>3.8888888888888888</v>
      </c>
    </row>
    <row r="144" spans="1:13" x14ac:dyDescent="0.4">
      <c r="A144" s="70" t="s">
        <v>783</v>
      </c>
      <c r="B144" s="72">
        <v>0</v>
      </c>
      <c r="C144" s="71">
        <v>0</v>
      </c>
      <c r="D144" s="71">
        <v>0</v>
      </c>
      <c r="E144" s="71">
        <v>0</v>
      </c>
      <c r="F144" s="71">
        <v>1</v>
      </c>
      <c r="G144" s="71">
        <v>1</v>
      </c>
      <c r="H144" s="71">
        <v>0</v>
      </c>
      <c r="I144" s="71">
        <v>0</v>
      </c>
      <c r="J144" s="296"/>
      <c r="K144" s="296"/>
      <c r="L144" s="296"/>
      <c r="M144" s="296"/>
    </row>
    <row r="145" spans="1:13" x14ac:dyDescent="0.4">
      <c r="A145" s="70" t="s">
        <v>258</v>
      </c>
      <c r="B145" s="72">
        <v>132</v>
      </c>
      <c r="C145" s="71">
        <v>376</v>
      </c>
      <c r="D145" s="71">
        <v>98</v>
      </c>
      <c r="E145" s="71">
        <v>227</v>
      </c>
      <c r="F145" s="71">
        <v>677</v>
      </c>
      <c r="G145" s="71">
        <v>2212</v>
      </c>
      <c r="H145" s="71">
        <v>458</v>
      </c>
      <c r="I145" s="71">
        <v>1448</v>
      </c>
      <c r="J145" s="296">
        <f>(Table3.1b[[#This Row],[Applications filed, 2021]]-Table3.1b[[#This Row],[Applications filed, 2020]])/Table3.1b[[#This Row],[Applications filed, 2020]]</f>
        <v>4.1287878787878789</v>
      </c>
      <c r="K145" s="296">
        <f>(Table3.1b[[#This Row],[Total classes in application, 2021]]-Table3.1b[[#This Row],[Total classes in application, 2020]])/Table3.1b[[#This Row],[Total classes in application, 2020]]</f>
        <v>4.8829787234042552</v>
      </c>
      <c r="L145" s="296">
        <f>(Table3.1b[[#This Row],[Trade Marks registered, 2021]]-Table3.1b[[#This Row],[Trade Marks registered, 2020]])/Table3.1b[[#This Row],[Trade Marks registered, 2020]]</f>
        <v>3.6734693877551021</v>
      </c>
      <c r="M145" s="296">
        <f>(Table3.1b[[#This Row],[Total classes registered, 2021]]-Table3.1b[[#This Row],[Total classes registered, 2020]])/Table3.1b[[#This Row],[Total classes registered, 2020]]</f>
        <v>5.3788546255506606</v>
      </c>
    </row>
    <row r="146" spans="1:13" x14ac:dyDescent="0.4">
      <c r="A146" s="70" t="s">
        <v>259</v>
      </c>
      <c r="B146" s="72">
        <v>367</v>
      </c>
      <c r="C146" s="71">
        <v>831</v>
      </c>
      <c r="D146" s="71">
        <v>321</v>
      </c>
      <c r="E146" s="71">
        <v>767</v>
      </c>
      <c r="F146" s="71">
        <v>1156</v>
      </c>
      <c r="G146" s="71">
        <v>3308</v>
      </c>
      <c r="H146" s="71">
        <v>765</v>
      </c>
      <c r="I146" s="71">
        <v>1721</v>
      </c>
      <c r="J146" s="296">
        <f>(Table3.1b[[#This Row],[Applications filed, 2021]]-Table3.1b[[#This Row],[Applications filed, 2020]])/Table3.1b[[#This Row],[Applications filed, 2020]]</f>
        <v>2.1498637602179835</v>
      </c>
      <c r="K146" s="296">
        <f>(Table3.1b[[#This Row],[Total classes in application, 2021]]-Table3.1b[[#This Row],[Total classes in application, 2020]])/Table3.1b[[#This Row],[Total classes in application, 2020]]</f>
        <v>2.980746089049338</v>
      </c>
      <c r="L146" s="296">
        <f>(Table3.1b[[#This Row],[Trade Marks registered, 2021]]-Table3.1b[[#This Row],[Trade Marks registered, 2020]])/Table3.1b[[#This Row],[Trade Marks registered, 2020]]</f>
        <v>1.3831775700934579</v>
      </c>
      <c r="M146" s="296">
        <f>(Table3.1b[[#This Row],[Total classes registered, 2021]]-Table3.1b[[#This Row],[Total classes registered, 2020]])/Table3.1b[[#This Row],[Total classes registered, 2020]]</f>
        <v>1.2438070404172099</v>
      </c>
    </row>
    <row r="147" spans="1:13" x14ac:dyDescent="0.4">
      <c r="A147" s="70" t="s">
        <v>519</v>
      </c>
      <c r="B147" s="72">
        <v>3</v>
      </c>
      <c r="C147" s="71">
        <v>5</v>
      </c>
      <c r="D147" s="71">
        <v>2</v>
      </c>
      <c r="E147" s="71">
        <v>7</v>
      </c>
      <c r="F147" s="71">
        <v>6</v>
      </c>
      <c r="G147" s="71">
        <v>10</v>
      </c>
      <c r="H147" s="71">
        <v>5</v>
      </c>
      <c r="I147" s="71">
        <v>7</v>
      </c>
      <c r="J147" s="296">
        <f>(Table3.1b[[#This Row],[Applications filed, 2021]]-Table3.1b[[#This Row],[Applications filed, 2020]])/Table3.1b[[#This Row],[Applications filed, 2020]]</f>
        <v>1</v>
      </c>
      <c r="K147" s="296">
        <f>(Table3.1b[[#This Row],[Total classes in application, 2021]]-Table3.1b[[#This Row],[Total classes in application, 2020]])/Table3.1b[[#This Row],[Total classes in application, 2020]]</f>
        <v>1</v>
      </c>
      <c r="L147" s="296">
        <f>(Table3.1b[[#This Row],[Trade Marks registered, 2021]]-Table3.1b[[#This Row],[Trade Marks registered, 2020]])/Table3.1b[[#This Row],[Trade Marks registered, 2020]]</f>
        <v>1.5</v>
      </c>
      <c r="M147" s="296">
        <f>(Table3.1b[[#This Row],[Total classes registered, 2021]]-Table3.1b[[#This Row],[Total classes registered, 2020]])/Table3.1b[[#This Row],[Total classes registered, 2020]]</f>
        <v>0</v>
      </c>
    </row>
    <row r="148" spans="1:13" x14ac:dyDescent="0.4">
      <c r="A148" s="70" t="s">
        <v>260</v>
      </c>
      <c r="B148" s="72">
        <v>211</v>
      </c>
      <c r="C148" s="71">
        <v>335</v>
      </c>
      <c r="D148" s="71">
        <v>174</v>
      </c>
      <c r="E148" s="71">
        <v>288</v>
      </c>
      <c r="F148" s="71">
        <v>424</v>
      </c>
      <c r="G148" s="71">
        <v>698</v>
      </c>
      <c r="H148" s="71">
        <v>326</v>
      </c>
      <c r="I148" s="71">
        <v>533</v>
      </c>
      <c r="J148" s="296">
        <f>(Table3.1b[[#This Row],[Applications filed, 2021]]-Table3.1b[[#This Row],[Applications filed, 2020]])/Table3.1b[[#This Row],[Applications filed, 2020]]</f>
        <v>1.0094786729857821</v>
      </c>
      <c r="K148" s="296">
        <f>(Table3.1b[[#This Row],[Total classes in application, 2021]]-Table3.1b[[#This Row],[Total classes in application, 2020]])/Table3.1b[[#This Row],[Total classes in application, 2020]]</f>
        <v>1.0835820895522388</v>
      </c>
      <c r="L148" s="296">
        <f>(Table3.1b[[#This Row],[Trade Marks registered, 2021]]-Table3.1b[[#This Row],[Trade Marks registered, 2020]])/Table3.1b[[#This Row],[Trade Marks registered, 2020]]</f>
        <v>0.87356321839080464</v>
      </c>
      <c r="M148" s="296">
        <f>(Table3.1b[[#This Row],[Total classes registered, 2021]]-Table3.1b[[#This Row],[Total classes registered, 2020]])/Table3.1b[[#This Row],[Total classes registered, 2020]]</f>
        <v>0.85069444444444442</v>
      </c>
    </row>
    <row r="149" spans="1:13" x14ac:dyDescent="0.4">
      <c r="A149" s="70" t="s">
        <v>520</v>
      </c>
      <c r="B149" s="72">
        <v>1</v>
      </c>
      <c r="C149" s="71">
        <v>1</v>
      </c>
      <c r="D149" s="71">
        <v>1</v>
      </c>
      <c r="E149" s="71">
        <v>1</v>
      </c>
      <c r="F149" s="71">
        <v>2</v>
      </c>
      <c r="G149" s="71">
        <v>5</v>
      </c>
      <c r="H149" s="71">
        <v>1</v>
      </c>
      <c r="I149" s="71">
        <v>4</v>
      </c>
      <c r="J149" s="296">
        <f>(Table3.1b[[#This Row],[Applications filed, 2021]]-Table3.1b[[#This Row],[Applications filed, 2020]])/Table3.1b[[#This Row],[Applications filed, 2020]]</f>
        <v>1</v>
      </c>
      <c r="K149" s="296">
        <f>(Table3.1b[[#This Row],[Total classes in application, 2021]]-Table3.1b[[#This Row],[Total classes in application, 2020]])/Table3.1b[[#This Row],[Total classes in application, 2020]]</f>
        <v>4</v>
      </c>
      <c r="L149" s="296">
        <f>(Table3.1b[[#This Row],[Trade Marks registered, 2021]]-Table3.1b[[#This Row],[Trade Marks registered, 2020]])/Table3.1b[[#This Row],[Trade Marks registered, 2020]]</f>
        <v>0</v>
      </c>
      <c r="M149" s="296">
        <f>(Table3.1b[[#This Row],[Total classes registered, 2021]]-Table3.1b[[#This Row],[Total classes registered, 2020]])/Table3.1b[[#This Row],[Total classes registered, 2020]]</f>
        <v>3</v>
      </c>
    </row>
    <row r="150" spans="1:13" x14ac:dyDescent="0.4">
      <c r="A150" s="70" t="s">
        <v>261</v>
      </c>
      <c r="B150" s="72">
        <v>56</v>
      </c>
      <c r="C150" s="71">
        <v>81</v>
      </c>
      <c r="D150" s="71">
        <v>57</v>
      </c>
      <c r="E150" s="71">
        <v>77</v>
      </c>
      <c r="F150" s="71">
        <v>67</v>
      </c>
      <c r="G150" s="71">
        <v>120</v>
      </c>
      <c r="H150" s="71">
        <v>47</v>
      </c>
      <c r="I150" s="71">
        <v>78</v>
      </c>
      <c r="J150" s="296">
        <f>(Table3.1b[[#This Row],[Applications filed, 2021]]-Table3.1b[[#This Row],[Applications filed, 2020]])/Table3.1b[[#This Row],[Applications filed, 2020]]</f>
        <v>0.19642857142857142</v>
      </c>
      <c r="K150" s="296">
        <f>(Table3.1b[[#This Row],[Total classes in application, 2021]]-Table3.1b[[#This Row],[Total classes in application, 2020]])/Table3.1b[[#This Row],[Total classes in application, 2020]]</f>
        <v>0.48148148148148145</v>
      </c>
      <c r="L150" s="296">
        <f>(Table3.1b[[#This Row],[Trade Marks registered, 2021]]-Table3.1b[[#This Row],[Trade Marks registered, 2020]])/Table3.1b[[#This Row],[Trade Marks registered, 2020]]</f>
        <v>-0.17543859649122806</v>
      </c>
      <c r="M150" s="296">
        <f>(Table3.1b[[#This Row],[Total classes registered, 2021]]-Table3.1b[[#This Row],[Total classes registered, 2020]])/Table3.1b[[#This Row],[Total classes registered, 2020]]</f>
        <v>1.2987012987012988E-2</v>
      </c>
    </row>
    <row r="151" spans="1:13" x14ac:dyDescent="0.4">
      <c r="A151" s="70" t="s">
        <v>784</v>
      </c>
      <c r="B151" s="72">
        <v>0</v>
      </c>
      <c r="C151" s="71">
        <v>0</v>
      </c>
      <c r="D151" s="71">
        <v>0</v>
      </c>
      <c r="E151" s="71">
        <v>0</v>
      </c>
      <c r="F151" s="71">
        <v>1</v>
      </c>
      <c r="G151" s="71">
        <v>2</v>
      </c>
      <c r="H151" s="71">
        <v>1</v>
      </c>
      <c r="I151" s="71">
        <v>2</v>
      </c>
      <c r="J151" s="296"/>
      <c r="K151" s="296"/>
      <c r="L151" s="296"/>
      <c r="M151" s="296"/>
    </row>
    <row r="152" spans="1:13" x14ac:dyDescent="0.4">
      <c r="A152" s="49" t="s">
        <v>164</v>
      </c>
      <c r="B152" s="259">
        <f t="shared" ref="B152:I152" si="1">SUM(B153:B314)</f>
        <v>6444</v>
      </c>
      <c r="C152" s="243">
        <f t="shared" si="1"/>
        <v>13074</v>
      </c>
      <c r="D152" s="243">
        <f t="shared" si="1"/>
        <v>4601</v>
      </c>
      <c r="E152" s="243">
        <f t="shared" si="1"/>
        <v>9325</v>
      </c>
      <c r="F152" s="243">
        <f t="shared" si="1"/>
        <v>13458</v>
      </c>
      <c r="G152" s="243">
        <f t="shared" si="1"/>
        <v>29650</v>
      </c>
      <c r="H152" s="243">
        <f t="shared" si="1"/>
        <v>10676</v>
      </c>
      <c r="I152" s="243">
        <f t="shared" si="1"/>
        <v>22283</v>
      </c>
      <c r="J152" s="296">
        <f>(Table3.1b[[#This Row],[Applications filed, 2021]]-Table3.1b[[#This Row],[Applications filed, 2020]])/Table3.1b[[#This Row],[Applications filed, 2020]]</f>
        <v>1.0884543761638734</v>
      </c>
      <c r="K152" s="296">
        <f>(Table3.1b[[#This Row],[Total classes in application, 2021]]-Table3.1b[[#This Row],[Total classes in application, 2020]])/Table3.1b[[#This Row],[Total classes in application, 2020]]</f>
        <v>1.2678598745601959</v>
      </c>
      <c r="L152" s="296">
        <f>(Table3.1b[[#This Row],[Trade Marks registered, 2021]]-Table3.1b[[#This Row],[Trade Marks registered, 2020]])/Table3.1b[[#This Row],[Trade Marks registered, 2020]]</f>
        <v>1.3203651380134753</v>
      </c>
      <c r="M152" s="296">
        <f>(Table3.1b[[#This Row],[Total classes registered, 2021]]-Table3.1b[[#This Row],[Total classes registered, 2020]])/Table3.1b[[#This Row],[Total classes registered, 2020]]</f>
        <v>1.389597855227882</v>
      </c>
    </row>
    <row r="153" spans="1:13" x14ac:dyDescent="0.4">
      <c r="A153" s="70" t="s">
        <v>262</v>
      </c>
      <c r="B153" s="72">
        <v>0</v>
      </c>
      <c r="C153" s="71">
        <v>0</v>
      </c>
      <c r="D153" s="71">
        <v>0</v>
      </c>
      <c r="E153" s="71">
        <v>0</v>
      </c>
      <c r="F153" s="71">
        <v>6</v>
      </c>
      <c r="G153" s="71">
        <v>11</v>
      </c>
      <c r="H153" s="71">
        <v>4</v>
      </c>
      <c r="I153" s="71">
        <v>6</v>
      </c>
      <c r="J153" s="296"/>
      <c r="K153" s="296"/>
      <c r="L153" s="296"/>
      <c r="M153" s="296"/>
    </row>
    <row r="154" spans="1:13" x14ac:dyDescent="0.4">
      <c r="A154" s="70" t="s">
        <v>263</v>
      </c>
      <c r="B154" s="72">
        <v>1</v>
      </c>
      <c r="C154" s="71">
        <v>1</v>
      </c>
      <c r="D154" s="71">
        <v>0</v>
      </c>
      <c r="E154" s="71">
        <v>0</v>
      </c>
      <c r="F154" s="71">
        <v>2</v>
      </c>
      <c r="G154" s="71">
        <v>2</v>
      </c>
      <c r="H154" s="71">
        <v>2</v>
      </c>
      <c r="I154" s="71">
        <v>2</v>
      </c>
      <c r="J154" s="296">
        <f>(Table3.1b[[#This Row],[Applications filed, 2021]]-Table3.1b[[#This Row],[Applications filed, 2020]])/Table3.1b[[#This Row],[Applications filed, 2020]]</f>
        <v>1</v>
      </c>
      <c r="K154" s="296">
        <f>(Table3.1b[[#This Row],[Total classes in application, 2021]]-Table3.1b[[#This Row],[Total classes in application, 2020]])/Table3.1b[[#This Row],[Total classes in application, 2020]]</f>
        <v>1</v>
      </c>
      <c r="L154" s="296"/>
      <c r="M154" s="296"/>
    </row>
    <row r="155" spans="1:13" x14ac:dyDescent="0.4">
      <c r="A155" s="70" t="s">
        <v>264</v>
      </c>
      <c r="B155" s="72">
        <v>62</v>
      </c>
      <c r="C155" s="71">
        <v>114</v>
      </c>
      <c r="D155" s="71">
        <v>39</v>
      </c>
      <c r="E155" s="71">
        <v>69</v>
      </c>
      <c r="F155" s="71">
        <v>274</v>
      </c>
      <c r="G155" s="71">
        <v>688</v>
      </c>
      <c r="H155" s="71">
        <v>155</v>
      </c>
      <c r="I155" s="71">
        <v>337</v>
      </c>
      <c r="J155" s="296">
        <f>(Table3.1b[[#This Row],[Applications filed, 2021]]-Table3.1b[[#This Row],[Applications filed, 2020]])/Table3.1b[[#This Row],[Applications filed, 2020]]</f>
        <v>3.4193548387096775</v>
      </c>
      <c r="K155" s="296">
        <f>(Table3.1b[[#This Row],[Total classes in application, 2021]]-Table3.1b[[#This Row],[Total classes in application, 2020]])/Table3.1b[[#This Row],[Total classes in application, 2020]]</f>
        <v>5.0350877192982457</v>
      </c>
      <c r="L155" s="296">
        <f>(Table3.1b[[#This Row],[Trade Marks registered, 2021]]-Table3.1b[[#This Row],[Trade Marks registered, 2020]])/Table3.1b[[#This Row],[Trade Marks registered, 2020]]</f>
        <v>2.9743589743589745</v>
      </c>
      <c r="M155" s="296">
        <f>(Table3.1b[[#This Row],[Total classes registered, 2021]]-Table3.1b[[#This Row],[Total classes registered, 2020]])/Table3.1b[[#This Row],[Total classes registered, 2020]]</f>
        <v>3.8840579710144927</v>
      </c>
    </row>
    <row r="156" spans="1:13" x14ac:dyDescent="0.4">
      <c r="A156" s="70" t="s">
        <v>521</v>
      </c>
      <c r="B156" s="72">
        <v>1</v>
      </c>
      <c r="C156" s="71">
        <v>1</v>
      </c>
      <c r="D156" s="71">
        <v>2</v>
      </c>
      <c r="E156" s="71">
        <v>3</v>
      </c>
      <c r="F156" s="71">
        <v>6</v>
      </c>
      <c r="G156" s="71">
        <v>8</v>
      </c>
      <c r="H156" s="71">
        <v>6</v>
      </c>
      <c r="I156" s="71">
        <v>8</v>
      </c>
      <c r="J156" s="296">
        <f>(Table3.1b[[#This Row],[Applications filed, 2021]]-Table3.1b[[#This Row],[Applications filed, 2020]])/Table3.1b[[#This Row],[Applications filed, 2020]]</f>
        <v>5</v>
      </c>
      <c r="K156" s="296">
        <f>(Table3.1b[[#This Row],[Total classes in application, 2021]]-Table3.1b[[#This Row],[Total classes in application, 2020]])/Table3.1b[[#This Row],[Total classes in application, 2020]]</f>
        <v>7</v>
      </c>
      <c r="L156" s="296">
        <f>(Table3.1b[[#This Row],[Trade Marks registered, 2021]]-Table3.1b[[#This Row],[Trade Marks registered, 2020]])/Table3.1b[[#This Row],[Trade Marks registered, 2020]]</f>
        <v>2</v>
      </c>
      <c r="M156" s="296">
        <f>(Table3.1b[[#This Row],[Total classes registered, 2021]]-Table3.1b[[#This Row],[Total classes registered, 2020]])/Table3.1b[[#This Row],[Total classes registered, 2020]]</f>
        <v>1.6666666666666667</v>
      </c>
    </row>
    <row r="157" spans="1:13" x14ac:dyDescent="0.4">
      <c r="A157" s="70" t="s">
        <v>266</v>
      </c>
      <c r="B157" s="72">
        <v>2</v>
      </c>
      <c r="C157" s="71">
        <v>3</v>
      </c>
      <c r="D157" s="71">
        <v>2</v>
      </c>
      <c r="E157" s="71">
        <v>3</v>
      </c>
      <c r="F157" s="71">
        <v>0</v>
      </c>
      <c r="G157" s="71">
        <v>0</v>
      </c>
      <c r="H157" s="71">
        <v>0</v>
      </c>
      <c r="I157" s="71">
        <v>0</v>
      </c>
      <c r="J157" s="296">
        <f>(Table3.1b[[#This Row],[Applications filed, 2021]]-Table3.1b[[#This Row],[Applications filed, 2020]])/Table3.1b[[#This Row],[Applications filed, 2020]]</f>
        <v>-1</v>
      </c>
      <c r="K157" s="296">
        <f>(Table3.1b[[#This Row],[Total classes in application, 2021]]-Table3.1b[[#This Row],[Total classes in application, 2020]])/Table3.1b[[#This Row],[Total classes in application, 2020]]</f>
        <v>-1</v>
      </c>
      <c r="L157" s="296">
        <f>(Table3.1b[[#This Row],[Trade Marks registered, 2021]]-Table3.1b[[#This Row],[Trade Marks registered, 2020]])/Table3.1b[[#This Row],[Trade Marks registered, 2020]]</f>
        <v>-1</v>
      </c>
      <c r="M157" s="296">
        <f>(Table3.1b[[#This Row],[Total classes registered, 2021]]-Table3.1b[[#This Row],[Total classes registered, 2020]])/Table3.1b[[#This Row],[Total classes registered, 2020]]</f>
        <v>-1</v>
      </c>
    </row>
    <row r="158" spans="1:13" x14ac:dyDescent="0.4">
      <c r="A158" s="70" t="s">
        <v>267</v>
      </c>
      <c r="B158" s="72">
        <v>42</v>
      </c>
      <c r="C158" s="71">
        <v>70</v>
      </c>
      <c r="D158" s="71">
        <v>30</v>
      </c>
      <c r="E158" s="71">
        <v>51</v>
      </c>
      <c r="F158" s="71">
        <v>39</v>
      </c>
      <c r="G158" s="71">
        <v>54</v>
      </c>
      <c r="H158" s="71">
        <v>41</v>
      </c>
      <c r="I158" s="71">
        <v>55</v>
      </c>
      <c r="J158" s="296">
        <f>(Table3.1b[[#This Row],[Applications filed, 2021]]-Table3.1b[[#This Row],[Applications filed, 2020]])/Table3.1b[[#This Row],[Applications filed, 2020]]</f>
        <v>-7.1428571428571425E-2</v>
      </c>
      <c r="K158" s="296">
        <f>(Table3.1b[[#This Row],[Total classes in application, 2021]]-Table3.1b[[#This Row],[Total classes in application, 2020]])/Table3.1b[[#This Row],[Total classes in application, 2020]]</f>
        <v>-0.22857142857142856</v>
      </c>
      <c r="L158" s="296">
        <f>(Table3.1b[[#This Row],[Trade Marks registered, 2021]]-Table3.1b[[#This Row],[Trade Marks registered, 2020]])/Table3.1b[[#This Row],[Trade Marks registered, 2020]]</f>
        <v>0.36666666666666664</v>
      </c>
      <c r="M158" s="296">
        <f>(Table3.1b[[#This Row],[Total classes registered, 2021]]-Table3.1b[[#This Row],[Total classes registered, 2020]])/Table3.1b[[#This Row],[Total classes registered, 2020]]</f>
        <v>7.8431372549019607E-2</v>
      </c>
    </row>
    <row r="159" spans="1:13" x14ac:dyDescent="0.4">
      <c r="A159" s="70" t="s">
        <v>268</v>
      </c>
      <c r="B159" s="72">
        <v>227</v>
      </c>
      <c r="C159" s="71">
        <v>426</v>
      </c>
      <c r="D159" s="71">
        <v>154</v>
      </c>
      <c r="E159" s="71">
        <v>304</v>
      </c>
      <c r="F159" s="71">
        <v>369</v>
      </c>
      <c r="G159" s="71">
        <v>672</v>
      </c>
      <c r="H159" s="71">
        <v>309</v>
      </c>
      <c r="I159" s="71">
        <v>559</v>
      </c>
      <c r="J159" s="296">
        <f>(Table3.1b[[#This Row],[Applications filed, 2021]]-Table3.1b[[#This Row],[Applications filed, 2020]])/Table3.1b[[#This Row],[Applications filed, 2020]]</f>
        <v>0.62555066079295152</v>
      </c>
      <c r="K159" s="296">
        <f>(Table3.1b[[#This Row],[Total classes in application, 2021]]-Table3.1b[[#This Row],[Total classes in application, 2020]])/Table3.1b[[#This Row],[Total classes in application, 2020]]</f>
        <v>0.57746478873239437</v>
      </c>
      <c r="L159" s="296">
        <f>(Table3.1b[[#This Row],[Trade Marks registered, 2021]]-Table3.1b[[#This Row],[Trade Marks registered, 2020]])/Table3.1b[[#This Row],[Trade Marks registered, 2020]]</f>
        <v>1.0064935064935066</v>
      </c>
      <c r="M159" s="296">
        <f>(Table3.1b[[#This Row],[Total classes registered, 2021]]-Table3.1b[[#This Row],[Total classes registered, 2020]])/Table3.1b[[#This Row],[Total classes registered, 2020]]</f>
        <v>0.83881578947368418</v>
      </c>
    </row>
    <row r="160" spans="1:13" x14ac:dyDescent="0.4">
      <c r="A160" s="70" t="s">
        <v>270</v>
      </c>
      <c r="B160" s="72">
        <v>6078</v>
      </c>
      <c r="C160" s="71">
        <v>12389</v>
      </c>
      <c r="D160" s="71">
        <v>4353</v>
      </c>
      <c r="E160" s="71">
        <v>8844</v>
      </c>
      <c r="F160" s="71">
        <v>12636</v>
      </c>
      <c r="G160" s="71">
        <v>28051</v>
      </c>
      <c r="H160" s="71">
        <v>10093</v>
      </c>
      <c r="I160" s="71">
        <v>21222</v>
      </c>
      <c r="J160" s="296">
        <f>(Table3.1b[[#This Row],[Applications filed, 2021]]-Table3.1b[[#This Row],[Applications filed, 2020]])/Table3.1b[[#This Row],[Applications filed, 2020]]</f>
        <v>1.0789733464955578</v>
      </c>
      <c r="K160" s="296">
        <f>(Table3.1b[[#This Row],[Total classes in application, 2021]]-Table3.1b[[#This Row],[Total classes in application, 2020]])/Table3.1b[[#This Row],[Total classes in application, 2020]]</f>
        <v>1.2641859714262653</v>
      </c>
      <c r="L160" s="296">
        <f>(Table3.1b[[#This Row],[Trade Marks registered, 2021]]-Table3.1b[[#This Row],[Trade Marks registered, 2020]])/Table3.1b[[#This Row],[Trade Marks registered, 2020]]</f>
        <v>1.3186308293131175</v>
      </c>
      <c r="M160" s="296">
        <f>(Table3.1b[[#This Row],[Total classes registered, 2021]]-Table3.1b[[#This Row],[Total classes registered, 2020]])/Table3.1b[[#This Row],[Total classes registered, 2020]]</f>
        <v>1.3995929443690638</v>
      </c>
    </row>
    <row r="161" spans="1:13" x14ac:dyDescent="0.4">
      <c r="A161" s="70" t="s">
        <v>522</v>
      </c>
      <c r="B161" s="72">
        <v>3</v>
      </c>
      <c r="C161" s="71">
        <v>5</v>
      </c>
      <c r="D161" s="71">
        <v>3</v>
      </c>
      <c r="E161" s="71">
        <v>5</v>
      </c>
      <c r="F161" s="71">
        <v>19</v>
      </c>
      <c r="G161" s="71">
        <v>30</v>
      </c>
      <c r="H161" s="71">
        <v>18</v>
      </c>
      <c r="I161" s="71">
        <v>27</v>
      </c>
      <c r="J161" s="296">
        <f>(Table3.1b[[#This Row],[Applications filed, 2021]]-Table3.1b[[#This Row],[Applications filed, 2020]])/Table3.1b[[#This Row],[Applications filed, 2020]]</f>
        <v>5.333333333333333</v>
      </c>
      <c r="K161" s="296">
        <f>(Table3.1b[[#This Row],[Total classes in application, 2021]]-Table3.1b[[#This Row],[Total classes in application, 2020]])/Table3.1b[[#This Row],[Total classes in application, 2020]]</f>
        <v>5</v>
      </c>
      <c r="L161" s="296">
        <f>(Table3.1b[[#This Row],[Trade Marks registered, 2021]]-Table3.1b[[#This Row],[Trade Marks registered, 2020]])/Table3.1b[[#This Row],[Trade Marks registered, 2020]]</f>
        <v>5</v>
      </c>
      <c r="M161" s="296">
        <f>(Table3.1b[[#This Row],[Total classes registered, 2021]]-Table3.1b[[#This Row],[Total classes registered, 2020]])/Table3.1b[[#This Row],[Total classes registered, 2020]]</f>
        <v>4.4000000000000004</v>
      </c>
    </row>
    <row r="162" spans="1:13" x14ac:dyDescent="0.4">
      <c r="A162" s="70" t="s">
        <v>523</v>
      </c>
      <c r="B162" s="72">
        <v>2</v>
      </c>
      <c r="C162" s="71">
        <v>4</v>
      </c>
      <c r="D162" s="71">
        <v>0</v>
      </c>
      <c r="E162" s="71">
        <v>0</v>
      </c>
      <c r="F162" s="71">
        <v>3</v>
      </c>
      <c r="G162" s="71">
        <v>5</v>
      </c>
      <c r="H162" s="71">
        <v>1</v>
      </c>
      <c r="I162" s="71">
        <v>1</v>
      </c>
      <c r="J162" s="296">
        <f>(Table3.1b[[#This Row],[Applications filed, 2021]]-Table3.1b[[#This Row],[Applications filed, 2020]])/Table3.1b[[#This Row],[Applications filed, 2020]]</f>
        <v>0.5</v>
      </c>
      <c r="K162" s="296">
        <f>(Table3.1b[[#This Row],[Total classes in application, 2021]]-Table3.1b[[#This Row],[Total classes in application, 2020]])/Table3.1b[[#This Row],[Total classes in application, 2020]]</f>
        <v>0.25</v>
      </c>
      <c r="L162" s="296"/>
      <c r="M162" s="296"/>
    </row>
    <row r="163" spans="1:13" x14ac:dyDescent="0.4">
      <c r="A163" s="70" t="s">
        <v>785</v>
      </c>
      <c r="B163" s="72">
        <v>0</v>
      </c>
      <c r="C163" s="71">
        <v>0</v>
      </c>
      <c r="D163" s="71">
        <v>0</v>
      </c>
      <c r="E163" s="71">
        <v>0</v>
      </c>
      <c r="F163" s="71">
        <v>1</v>
      </c>
      <c r="G163" s="71">
        <v>6</v>
      </c>
      <c r="H163" s="71">
        <v>1</v>
      </c>
      <c r="I163" s="71">
        <v>6</v>
      </c>
      <c r="J163" s="296"/>
      <c r="K163" s="296"/>
      <c r="L163" s="296"/>
      <c r="M163" s="296"/>
    </row>
    <row r="164" spans="1:13" x14ac:dyDescent="0.4">
      <c r="A164" s="70" t="s">
        <v>524</v>
      </c>
      <c r="B164" s="72">
        <v>23</v>
      </c>
      <c r="C164" s="71">
        <v>56</v>
      </c>
      <c r="D164" s="71">
        <v>18</v>
      </c>
      <c r="E164" s="71">
        <v>46</v>
      </c>
      <c r="F164" s="71">
        <v>98</v>
      </c>
      <c r="G164" s="71">
        <v>113</v>
      </c>
      <c r="H164" s="71">
        <v>38</v>
      </c>
      <c r="I164" s="71">
        <v>45</v>
      </c>
      <c r="J164" s="296">
        <f>(Table3.1b[[#This Row],[Applications filed, 2021]]-Table3.1b[[#This Row],[Applications filed, 2020]])/Table3.1b[[#This Row],[Applications filed, 2020]]</f>
        <v>3.2608695652173911</v>
      </c>
      <c r="K164" s="296">
        <f>(Table3.1b[[#This Row],[Total classes in application, 2021]]-Table3.1b[[#This Row],[Total classes in application, 2020]])/Table3.1b[[#This Row],[Total classes in application, 2020]]</f>
        <v>1.0178571428571428</v>
      </c>
      <c r="L164" s="296">
        <f>(Table3.1b[[#This Row],[Trade Marks registered, 2021]]-Table3.1b[[#This Row],[Trade Marks registered, 2020]])/Table3.1b[[#This Row],[Trade Marks registered, 2020]]</f>
        <v>1.1111111111111112</v>
      </c>
      <c r="M164" s="296">
        <f>(Table3.1b[[#This Row],[Total classes registered, 2021]]-Table3.1b[[#This Row],[Total classes registered, 2020]])/Table3.1b[[#This Row],[Total classes registered, 2020]]</f>
        <v>-2.1739130434782608E-2</v>
      </c>
    </row>
    <row r="165" spans="1:13" x14ac:dyDescent="0.4">
      <c r="A165" s="70" t="s">
        <v>525</v>
      </c>
      <c r="B165" s="72">
        <v>1</v>
      </c>
      <c r="C165" s="71">
        <v>3</v>
      </c>
      <c r="D165" s="71">
        <v>0</v>
      </c>
      <c r="E165" s="71">
        <v>0</v>
      </c>
      <c r="F165" s="71">
        <v>3</v>
      </c>
      <c r="G165" s="71">
        <v>8</v>
      </c>
      <c r="H165" s="71">
        <v>4</v>
      </c>
      <c r="I165" s="71">
        <v>11</v>
      </c>
      <c r="J165" s="296">
        <f>(Table3.1b[[#This Row],[Applications filed, 2021]]-Table3.1b[[#This Row],[Applications filed, 2020]])/Table3.1b[[#This Row],[Applications filed, 2020]]</f>
        <v>2</v>
      </c>
      <c r="K165" s="296">
        <f>(Table3.1b[[#This Row],[Total classes in application, 2021]]-Table3.1b[[#This Row],[Total classes in application, 2020]])/Table3.1b[[#This Row],[Total classes in application, 2020]]</f>
        <v>1.6666666666666667</v>
      </c>
      <c r="L165" s="296"/>
      <c r="M165" s="296"/>
    </row>
    <row r="166" spans="1:13" x14ac:dyDescent="0.4">
      <c r="A166" s="70" t="s">
        <v>526</v>
      </c>
      <c r="B166" s="72">
        <v>2</v>
      </c>
      <c r="C166" s="71">
        <v>2</v>
      </c>
      <c r="D166" s="71">
        <v>0</v>
      </c>
      <c r="E166" s="71">
        <v>0</v>
      </c>
      <c r="F166" s="71">
        <v>0</v>
      </c>
      <c r="G166" s="71">
        <v>0</v>
      </c>
      <c r="H166" s="71">
        <v>2</v>
      </c>
      <c r="I166" s="71">
        <v>2</v>
      </c>
      <c r="J166" s="296">
        <f>(Table3.1b[[#This Row],[Applications filed, 2021]]-Table3.1b[[#This Row],[Applications filed, 2020]])/Table3.1b[[#This Row],[Applications filed, 2020]]</f>
        <v>-1</v>
      </c>
      <c r="K166" s="296">
        <f>(Table3.1b[[#This Row],[Total classes in application, 2021]]-Table3.1b[[#This Row],[Total classes in application, 2020]])/Table3.1b[[#This Row],[Total classes in application, 2020]]</f>
        <v>-1</v>
      </c>
      <c r="L166" s="296"/>
      <c r="M166" s="296"/>
    </row>
    <row r="167" spans="1:13" x14ac:dyDescent="0.4">
      <c r="A167" s="70" t="s">
        <v>786</v>
      </c>
      <c r="B167" s="72">
        <v>0</v>
      </c>
      <c r="C167" s="71">
        <v>0</v>
      </c>
      <c r="D167" s="71">
        <v>0</v>
      </c>
      <c r="E167" s="71">
        <v>0</v>
      </c>
      <c r="F167" s="71">
        <v>2</v>
      </c>
      <c r="G167" s="71">
        <v>2</v>
      </c>
      <c r="H167" s="71">
        <v>2</v>
      </c>
      <c r="I167" s="71">
        <v>2</v>
      </c>
      <c r="J167" s="296"/>
      <c r="K167" s="296"/>
      <c r="L167" s="296"/>
      <c r="M167" s="296"/>
    </row>
    <row r="168" spans="1:13" x14ac:dyDescent="0.4">
      <c r="A168" s="12" t="s">
        <v>92</v>
      </c>
    </row>
    <row r="169" spans="1:13" x14ac:dyDescent="0.4">
      <c r="A169" s="10" t="s">
        <v>473</v>
      </c>
    </row>
    <row r="170" spans="1:13" ht="29.25" customHeight="1" x14ac:dyDescent="0.4">
      <c r="A170" s="57" t="s">
        <v>527</v>
      </c>
      <c r="B170" s="57"/>
      <c r="C170" s="57"/>
      <c r="D170" s="57"/>
      <c r="E170" s="57"/>
      <c r="F170" s="57"/>
      <c r="G170" s="57"/>
      <c r="H170" s="57"/>
      <c r="I170" s="57"/>
      <c r="J170" s="57"/>
      <c r="K170" s="57"/>
      <c r="L170" s="57"/>
    </row>
  </sheetData>
  <phoneticPr fontId="31" type="noConversion"/>
  <hyperlinks>
    <hyperlink ref="H1" location="Contents!A1" display="Contents" xr:uid="{AAA95458-F74F-444A-A0A5-85E49213B467}"/>
    <hyperlink ref="H2" location="Notes!A1" display="Notes" xr:uid="{073B2DB8-E759-49BD-AFF2-A472B2713E95}"/>
  </hyperlinks>
  <pageMargins left="0.7" right="0.7" top="0.75" bottom="0.75" header="0.3" footer="0.3"/>
  <pageSetup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26452-148A-45EA-87B2-5ECA55C40FB5}">
  <dimension ref="A1:M86"/>
  <sheetViews>
    <sheetView workbookViewId="0"/>
  </sheetViews>
  <sheetFormatPr defaultColWidth="8.88671875" defaultRowHeight="15" x14ac:dyDescent="0.4"/>
  <cols>
    <col min="1" max="1" width="30.109375" style="5" customWidth="1"/>
    <col min="2" max="2" width="15" style="14" customWidth="1"/>
    <col min="3" max="3" width="15.6640625" style="14" customWidth="1"/>
    <col min="4" max="4" width="12.5546875" style="14" customWidth="1"/>
    <col min="5" max="5" width="14.21875" style="14" customWidth="1"/>
    <col min="6" max="6" width="14.44140625" style="14" customWidth="1"/>
    <col min="7" max="7" width="11.88671875" style="14" customWidth="1"/>
    <col min="8" max="8" width="8.5546875" style="14" customWidth="1"/>
    <col min="9" max="9" width="11.6640625" style="14" customWidth="1"/>
    <col min="10" max="10" width="11.33203125" style="5" customWidth="1"/>
    <col min="11" max="11" width="10.44140625" style="5" customWidth="1"/>
    <col min="12" max="12" width="10.6640625" style="5" customWidth="1"/>
    <col min="13" max="13" width="11.44140625" style="5" customWidth="1"/>
    <col min="14" max="16384" width="8.88671875" style="5"/>
  </cols>
  <sheetData>
    <row r="1" spans="1:13" ht="15.75" x14ac:dyDescent="0.4">
      <c r="A1" s="6" t="s">
        <v>528</v>
      </c>
      <c r="I1" s="90" t="s">
        <v>108</v>
      </c>
      <c r="J1" s="6"/>
    </row>
    <row r="2" spans="1:13" s="46" customFormat="1" ht="31.5" customHeight="1" x14ac:dyDescent="0.4">
      <c r="A2" s="116" t="s">
        <v>159</v>
      </c>
      <c r="B2" s="192"/>
      <c r="C2" s="192"/>
      <c r="D2" s="192"/>
      <c r="E2" s="192"/>
      <c r="F2" s="192"/>
      <c r="G2" s="192"/>
      <c r="H2" s="192"/>
      <c r="I2" s="115" t="s">
        <v>92</v>
      </c>
      <c r="J2" s="84"/>
    </row>
    <row r="3" spans="1:13" ht="69" thickBot="1" x14ac:dyDescent="0.45">
      <c r="A3" s="29" t="s">
        <v>529</v>
      </c>
      <c r="B3" s="17" t="s">
        <v>1008</v>
      </c>
      <c r="C3" s="17" t="s">
        <v>1009</v>
      </c>
      <c r="D3" s="17" t="s">
        <v>1010</v>
      </c>
      <c r="E3" s="39" t="s">
        <v>1011</v>
      </c>
      <c r="F3" s="17" t="s">
        <v>1012</v>
      </c>
      <c r="G3" s="17" t="s">
        <v>1013</v>
      </c>
      <c r="H3" s="17" t="s">
        <v>1014</v>
      </c>
      <c r="I3" s="39" t="s">
        <v>1015</v>
      </c>
      <c r="J3" s="17" t="s">
        <v>1016</v>
      </c>
      <c r="K3" s="17" t="s">
        <v>1017</v>
      </c>
      <c r="L3" s="297" t="s">
        <v>1018</v>
      </c>
      <c r="M3" s="17" t="s">
        <v>1019</v>
      </c>
    </row>
    <row r="4" spans="1:13" s="129" customFormat="1" ht="57.75" customHeight="1" x14ac:dyDescent="0.4">
      <c r="A4" s="49" t="s">
        <v>164</v>
      </c>
      <c r="B4" s="128">
        <f t="shared" ref="B4:I4" si="0">SUM(B5:B83)</f>
        <v>18246</v>
      </c>
      <c r="C4" s="193">
        <f t="shared" si="0"/>
        <v>41058</v>
      </c>
      <c r="D4" s="193">
        <f t="shared" si="0"/>
        <v>15367</v>
      </c>
      <c r="E4" s="193">
        <f t="shared" si="0"/>
        <v>35075</v>
      </c>
      <c r="F4" s="193">
        <f t="shared" si="0"/>
        <v>32646</v>
      </c>
      <c r="G4" s="193">
        <f t="shared" si="0"/>
        <v>75538</v>
      </c>
      <c r="H4" s="193">
        <f t="shared" si="0"/>
        <v>22754</v>
      </c>
      <c r="I4" s="193">
        <f t="shared" si="0"/>
        <v>50829</v>
      </c>
      <c r="J4" s="251">
        <f>(Table2542[[#This Row],[Applications filed, 2021]]-Table2542[[#This Row],[Applications filed, 2020]])/Table2542[[#This Row],[Applications filed, 2020]]</f>
        <v>0.78921407431765866</v>
      </c>
      <c r="K4" s="251">
        <f>(Table2542[[#This Row],[Total classes in application, 2021]]-Table2542[[#This Row],[Total classes in application, 2020]])/Table2542[[#This Row],[Total classes in application, 2020]]</f>
        <v>0.83978761751668374</v>
      </c>
      <c r="L4" s="251">
        <f>(Table2542[[#This Row],[Trade Marks protected, 2021]]-Table2542[[#This Row],[Trade Marks protected, 2020]])/Table2542[[#This Row],[Trade Marks protected, 2020]]</f>
        <v>0.48070540769180714</v>
      </c>
      <c r="M4" s="251">
        <f>(Table2542[[#This Row],[Total classes protected, 2021]]-Table2542[[#This Row],[Total classes protected, 2020]])/Table2542[[#This Row],[Total classes protected, 2020]]</f>
        <v>0.44915181753385602</v>
      </c>
    </row>
    <row r="5" spans="1:13" x14ac:dyDescent="0.4">
      <c r="A5" s="9" t="s">
        <v>270</v>
      </c>
      <c r="B5" s="68">
        <v>4868</v>
      </c>
      <c r="C5" s="65">
        <v>8660</v>
      </c>
      <c r="D5" s="65">
        <v>3932</v>
      </c>
      <c r="E5" s="65">
        <v>7076</v>
      </c>
      <c r="F5" s="65">
        <v>8366</v>
      </c>
      <c r="G5" s="65">
        <v>15131</v>
      </c>
      <c r="H5" s="65">
        <v>5892</v>
      </c>
      <c r="I5" s="65">
        <v>10568</v>
      </c>
      <c r="J5" s="252">
        <f>(Table2542[[#This Row],[Applications filed, 2021]]-Table2542[[#This Row],[Applications filed, 2020]])/Table2542[[#This Row],[Applications filed, 2020]]</f>
        <v>0.7185702547247329</v>
      </c>
      <c r="K5" s="251">
        <f>(Table2542[[#This Row],[Total classes in application, 2021]]-Table2542[[#This Row],[Total classes in application, 2020]])/Table2542[[#This Row],[Total classes in application, 2020]]</f>
        <v>0.74722863741339496</v>
      </c>
      <c r="L5" s="251">
        <f>(Table2542[[#This Row],[Trade Marks protected, 2021]]-Table2542[[#This Row],[Trade Marks protected, 2020]])/Table2542[[#This Row],[Trade Marks protected, 2020]]</f>
        <v>0.49847405900305186</v>
      </c>
      <c r="M5" s="251">
        <f>(Table2542[[#This Row],[Total classes protected, 2021]]-Table2542[[#This Row],[Total classes protected, 2020]])/Table2542[[#This Row],[Total classes protected, 2020]]</f>
        <v>0.49349915206331263</v>
      </c>
    </row>
    <row r="6" spans="1:13" x14ac:dyDescent="0.4">
      <c r="A6" s="9" t="s">
        <v>532</v>
      </c>
      <c r="B6" s="68">
        <v>1574</v>
      </c>
      <c r="C6" s="65">
        <v>4593</v>
      </c>
      <c r="D6" s="65">
        <v>1432</v>
      </c>
      <c r="E6" s="65">
        <v>4144</v>
      </c>
      <c r="F6" s="65">
        <v>4800</v>
      </c>
      <c r="G6" s="65">
        <v>13479</v>
      </c>
      <c r="H6" s="65">
        <v>2456</v>
      </c>
      <c r="I6" s="65">
        <v>6887</v>
      </c>
      <c r="J6" s="252">
        <f>(Table2542[[#This Row],[Applications filed, 2021]]-Table2542[[#This Row],[Applications filed, 2020]])/Table2542[[#This Row],[Applications filed, 2020]]</f>
        <v>2.0495552731893265</v>
      </c>
      <c r="K6" s="251">
        <f>(Table2542[[#This Row],[Total classes in application, 2021]]-Table2542[[#This Row],[Total classes in application, 2020]])/Table2542[[#This Row],[Total classes in application, 2020]]</f>
        <v>1.9346832135858916</v>
      </c>
      <c r="L6" s="251">
        <f>(Table2542[[#This Row],[Trade Marks protected, 2021]]-Table2542[[#This Row],[Trade Marks protected, 2020]])/Table2542[[#This Row],[Trade Marks protected, 2020]]</f>
        <v>0.71508379888268159</v>
      </c>
      <c r="M6" s="251">
        <f>(Table2542[[#This Row],[Total classes protected, 2021]]-Table2542[[#This Row],[Total classes protected, 2020]])/Table2542[[#This Row],[Total classes protected, 2020]]</f>
        <v>0.66192084942084939</v>
      </c>
    </row>
    <row r="7" spans="1:13" x14ac:dyDescent="0.4">
      <c r="A7" s="9" t="s">
        <v>199</v>
      </c>
      <c r="B7" s="68">
        <v>1539</v>
      </c>
      <c r="C7" s="65">
        <v>4759</v>
      </c>
      <c r="D7" s="65">
        <v>1336</v>
      </c>
      <c r="E7" s="65">
        <v>4155</v>
      </c>
      <c r="F7" s="65">
        <v>2412</v>
      </c>
      <c r="G7" s="65">
        <v>7602</v>
      </c>
      <c r="H7" s="65">
        <v>1847</v>
      </c>
      <c r="I7" s="65">
        <v>5845</v>
      </c>
      <c r="J7" s="252">
        <f>(Table2542[[#This Row],[Applications filed, 2021]]-Table2542[[#This Row],[Applications filed, 2020]])/Table2542[[#This Row],[Applications filed, 2020]]</f>
        <v>0.56725146198830412</v>
      </c>
      <c r="K7" s="251">
        <f>(Table2542[[#This Row],[Total classes in application, 2021]]-Table2542[[#This Row],[Total classes in application, 2020]])/Table2542[[#This Row],[Total classes in application, 2020]]</f>
        <v>0.59739441059046017</v>
      </c>
      <c r="L7" s="251">
        <f>(Table2542[[#This Row],[Trade Marks protected, 2021]]-Table2542[[#This Row],[Trade Marks protected, 2020]])/Table2542[[#This Row],[Trade Marks protected, 2020]]</f>
        <v>0.38248502994011974</v>
      </c>
      <c r="M7" s="251">
        <f>(Table2542[[#This Row],[Total classes protected, 2021]]-Table2542[[#This Row],[Total classes protected, 2020]])/Table2542[[#This Row],[Total classes protected, 2020]]</f>
        <v>0.40673886883273164</v>
      </c>
    </row>
    <row r="8" spans="1:13" x14ac:dyDescent="0.4">
      <c r="A8" s="9" t="s">
        <v>198</v>
      </c>
      <c r="B8" s="68">
        <v>1188</v>
      </c>
      <c r="C8" s="65">
        <v>3390</v>
      </c>
      <c r="D8" s="65">
        <v>1136</v>
      </c>
      <c r="E8" s="65">
        <v>3163</v>
      </c>
      <c r="F8" s="65">
        <v>2223</v>
      </c>
      <c r="G8" s="65">
        <v>5744</v>
      </c>
      <c r="H8" s="65">
        <v>1387</v>
      </c>
      <c r="I8" s="65">
        <v>3564</v>
      </c>
      <c r="J8" s="252">
        <f>(Table2542[[#This Row],[Applications filed, 2021]]-Table2542[[#This Row],[Applications filed, 2020]])/Table2542[[#This Row],[Applications filed, 2020]]</f>
        <v>0.87121212121212122</v>
      </c>
      <c r="K8" s="251">
        <f>(Table2542[[#This Row],[Total classes in application, 2021]]-Table2542[[#This Row],[Total classes in application, 2020]])/Table2542[[#This Row],[Total classes in application, 2020]]</f>
        <v>0.69439528023598818</v>
      </c>
      <c r="L8" s="251">
        <f>(Table2542[[#This Row],[Trade Marks protected, 2021]]-Table2542[[#This Row],[Trade Marks protected, 2020]])/Table2542[[#This Row],[Trade Marks protected, 2020]]</f>
        <v>0.22095070422535212</v>
      </c>
      <c r="M8" s="251">
        <f>(Table2542[[#This Row],[Total classes protected, 2021]]-Table2542[[#This Row],[Total classes protected, 2020]])/Table2542[[#This Row],[Total classes protected, 2020]]</f>
        <v>0.12677837496048056</v>
      </c>
    </row>
    <row r="9" spans="1:13" x14ac:dyDescent="0.4">
      <c r="A9" s="9" t="s">
        <v>186</v>
      </c>
      <c r="B9" s="68">
        <v>1898</v>
      </c>
      <c r="C9" s="65">
        <v>3036</v>
      </c>
      <c r="D9" s="65">
        <v>1643</v>
      </c>
      <c r="E9" s="65">
        <v>2669</v>
      </c>
      <c r="F9" s="65">
        <v>2164</v>
      </c>
      <c r="G9" s="65">
        <v>3741</v>
      </c>
      <c r="H9" s="65">
        <v>1933</v>
      </c>
      <c r="I9" s="65">
        <v>3214</v>
      </c>
      <c r="J9" s="252">
        <f>(Table2542[[#This Row],[Applications filed, 2021]]-Table2542[[#This Row],[Applications filed, 2020]])/Table2542[[#This Row],[Applications filed, 2020]]</f>
        <v>0.14014752370916755</v>
      </c>
      <c r="K9" s="251">
        <f>(Table2542[[#This Row],[Total classes in application, 2021]]-Table2542[[#This Row],[Total classes in application, 2020]])/Table2542[[#This Row],[Total classes in application, 2020]]</f>
        <v>0.23221343873517786</v>
      </c>
      <c r="L9" s="251">
        <f>(Table2542[[#This Row],[Trade Marks protected, 2021]]-Table2542[[#This Row],[Trade Marks protected, 2020]])/Table2542[[#This Row],[Trade Marks protected, 2020]]</f>
        <v>0.17650639074863056</v>
      </c>
      <c r="M9" s="251">
        <f>(Table2542[[#This Row],[Total classes protected, 2021]]-Table2542[[#This Row],[Total classes protected, 2020]])/Table2542[[#This Row],[Total classes protected, 2020]]</f>
        <v>0.20419632821281378</v>
      </c>
    </row>
    <row r="10" spans="1:13" x14ac:dyDescent="0.4">
      <c r="A10" s="9" t="s">
        <v>259</v>
      </c>
      <c r="B10" s="68">
        <v>1385</v>
      </c>
      <c r="C10" s="65">
        <v>3481</v>
      </c>
      <c r="D10" s="65">
        <v>1132</v>
      </c>
      <c r="E10" s="65">
        <v>2851</v>
      </c>
      <c r="F10" s="65">
        <v>2131</v>
      </c>
      <c r="G10" s="65">
        <v>5893</v>
      </c>
      <c r="H10" s="65">
        <v>1482</v>
      </c>
      <c r="I10" s="65">
        <v>3741</v>
      </c>
      <c r="J10" s="252">
        <f>(Table2542[[#This Row],[Applications filed, 2021]]-Table2542[[#This Row],[Applications filed, 2020]])/Table2542[[#This Row],[Applications filed, 2020]]</f>
        <v>0.53862815884476534</v>
      </c>
      <c r="K10" s="251">
        <f>(Table2542[[#This Row],[Total classes in application, 2021]]-Table2542[[#This Row],[Total classes in application, 2020]])/Table2542[[#This Row],[Total classes in application, 2020]]</f>
        <v>0.69290433783395577</v>
      </c>
      <c r="L10" s="251">
        <f>(Table2542[[#This Row],[Trade Marks protected, 2021]]-Table2542[[#This Row],[Trade Marks protected, 2020]])/Table2542[[#This Row],[Trade Marks protected, 2020]]</f>
        <v>0.30918727915194344</v>
      </c>
      <c r="M10" s="251">
        <f>(Table2542[[#This Row],[Total classes protected, 2021]]-Table2542[[#This Row],[Total classes protected, 2020]])/Table2542[[#This Row],[Total classes protected, 2020]]</f>
        <v>0.31217116801122413</v>
      </c>
    </row>
    <row r="11" spans="1:13" x14ac:dyDescent="0.4">
      <c r="A11" s="9" t="s">
        <v>168</v>
      </c>
      <c r="B11" s="68">
        <v>1099</v>
      </c>
      <c r="C11" s="65">
        <v>2559</v>
      </c>
      <c r="D11" s="65">
        <v>876</v>
      </c>
      <c r="E11" s="65">
        <v>1933</v>
      </c>
      <c r="F11" s="65">
        <v>1728</v>
      </c>
      <c r="G11" s="65">
        <v>3765</v>
      </c>
      <c r="H11" s="65">
        <v>1369</v>
      </c>
      <c r="I11" s="65">
        <v>2981</v>
      </c>
      <c r="J11" s="252">
        <f>(Table2542[[#This Row],[Applications filed, 2021]]-Table2542[[#This Row],[Applications filed, 2020]])/Table2542[[#This Row],[Applications filed, 2020]]</f>
        <v>0.5723384895359418</v>
      </c>
      <c r="K11" s="251">
        <f>(Table2542[[#This Row],[Total classes in application, 2021]]-Table2542[[#This Row],[Total classes in application, 2020]])/Table2542[[#This Row],[Total classes in application, 2020]]</f>
        <v>0.47127784290738572</v>
      </c>
      <c r="L11" s="251">
        <f>(Table2542[[#This Row],[Trade Marks protected, 2021]]-Table2542[[#This Row],[Trade Marks protected, 2020]])/Table2542[[#This Row],[Trade Marks protected, 2020]]</f>
        <v>0.56278538812785384</v>
      </c>
      <c r="M11" s="251">
        <f>(Table2542[[#This Row],[Total classes protected, 2021]]-Table2542[[#This Row],[Total classes protected, 2020]])/Table2542[[#This Row],[Total classes protected, 2020]]</f>
        <v>0.54216244180031037</v>
      </c>
    </row>
    <row r="12" spans="1:13" x14ac:dyDescent="0.4">
      <c r="A12" s="9" t="s">
        <v>213</v>
      </c>
      <c r="B12" s="68">
        <v>938</v>
      </c>
      <c r="C12" s="65">
        <v>2079</v>
      </c>
      <c r="D12" s="65">
        <v>778</v>
      </c>
      <c r="E12" s="65">
        <v>1818</v>
      </c>
      <c r="F12" s="65">
        <v>1558</v>
      </c>
      <c r="G12" s="65">
        <v>3362</v>
      </c>
      <c r="H12" s="65">
        <v>1207</v>
      </c>
      <c r="I12" s="65">
        <v>2594</v>
      </c>
      <c r="J12" s="252">
        <f>(Table2542[[#This Row],[Applications filed, 2021]]-Table2542[[#This Row],[Applications filed, 2020]])/Table2542[[#This Row],[Applications filed, 2020]]</f>
        <v>0.66098081023454158</v>
      </c>
      <c r="K12" s="251">
        <f>(Table2542[[#This Row],[Total classes in application, 2021]]-Table2542[[#This Row],[Total classes in application, 2020]])/Table2542[[#This Row],[Total classes in application, 2020]]</f>
        <v>0.61712361712361707</v>
      </c>
      <c r="L12" s="251">
        <f>(Table2542[[#This Row],[Trade Marks protected, 2021]]-Table2542[[#This Row],[Trade Marks protected, 2020]])/Table2542[[#This Row],[Trade Marks protected, 2020]]</f>
        <v>0.55141388174807193</v>
      </c>
      <c r="M12" s="251">
        <f>(Table2542[[#This Row],[Total classes protected, 2021]]-Table2542[[#This Row],[Total classes protected, 2020]])/Table2542[[#This Row],[Total classes protected, 2020]]</f>
        <v>0.42684268426842686</v>
      </c>
    </row>
    <row r="13" spans="1:13" x14ac:dyDescent="0.4">
      <c r="A13" s="9" t="s">
        <v>212</v>
      </c>
      <c r="B13" s="68">
        <v>473</v>
      </c>
      <c r="C13" s="65">
        <v>1043</v>
      </c>
      <c r="D13" s="65">
        <v>419</v>
      </c>
      <c r="E13" s="65">
        <v>968</v>
      </c>
      <c r="F13" s="65">
        <v>1074</v>
      </c>
      <c r="G13" s="65">
        <v>2525</v>
      </c>
      <c r="H13" s="65">
        <v>736</v>
      </c>
      <c r="I13" s="65">
        <v>1641</v>
      </c>
      <c r="J13" s="252">
        <f>(Table2542[[#This Row],[Applications filed, 2021]]-Table2542[[#This Row],[Applications filed, 2020]])/Table2542[[#This Row],[Applications filed, 2020]]</f>
        <v>1.2706131078224101</v>
      </c>
      <c r="K13" s="251">
        <f>(Table2542[[#This Row],[Total classes in application, 2021]]-Table2542[[#This Row],[Total classes in application, 2020]])/Table2542[[#This Row],[Total classes in application, 2020]]</f>
        <v>1.420901246404602</v>
      </c>
      <c r="L13" s="251">
        <f>(Table2542[[#This Row],[Trade Marks protected, 2021]]-Table2542[[#This Row],[Trade Marks protected, 2020]])/Table2542[[#This Row],[Trade Marks protected, 2020]]</f>
        <v>0.75656324582338907</v>
      </c>
      <c r="M13" s="251">
        <f>(Table2542[[#This Row],[Total classes protected, 2021]]-Table2542[[#This Row],[Total classes protected, 2020]])/Table2542[[#This Row],[Total classes protected, 2020]]</f>
        <v>0.69524793388429751</v>
      </c>
    </row>
    <row r="14" spans="1:13" x14ac:dyDescent="0.4">
      <c r="A14" s="9" t="s">
        <v>531</v>
      </c>
      <c r="B14" s="68">
        <v>520</v>
      </c>
      <c r="C14" s="65">
        <v>1239</v>
      </c>
      <c r="D14" s="65">
        <v>397</v>
      </c>
      <c r="E14" s="65">
        <v>1081</v>
      </c>
      <c r="F14" s="65">
        <v>1034</v>
      </c>
      <c r="G14" s="65">
        <v>2597</v>
      </c>
      <c r="H14" s="65">
        <v>706</v>
      </c>
      <c r="I14" s="65">
        <v>1589</v>
      </c>
      <c r="J14" s="252">
        <f>(Table2542[[#This Row],[Applications filed, 2021]]-Table2542[[#This Row],[Applications filed, 2020]])/Table2542[[#This Row],[Applications filed, 2020]]</f>
        <v>0.9884615384615385</v>
      </c>
      <c r="K14" s="251">
        <f>(Table2542[[#This Row],[Total classes in application, 2021]]-Table2542[[#This Row],[Total classes in application, 2020]])/Table2542[[#This Row],[Total classes in application, 2020]]</f>
        <v>1.0960451977401129</v>
      </c>
      <c r="L14" s="251">
        <f>(Table2542[[#This Row],[Trade Marks protected, 2021]]-Table2542[[#This Row],[Trade Marks protected, 2020]])/Table2542[[#This Row],[Trade Marks protected, 2020]]</f>
        <v>0.77833753148614615</v>
      </c>
      <c r="M14" s="251">
        <f>(Table2542[[#This Row],[Total classes protected, 2021]]-Table2542[[#This Row],[Total classes protected, 2020]])/Table2542[[#This Row],[Total classes protected, 2020]]</f>
        <v>0.46993524514338575</v>
      </c>
    </row>
    <row r="15" spans="1:13" x14ac:dyDescent="0.4">
      <c r="A15" s="9" t="s">
        <v>502</v>
      </c>
      <c r="B15" s="68">
        <v>287</v>
      </c>
      <c r="C15" s="65">
        <v>446</v>
      </c>
      <c r="D15" s="65">
        <v>225</v>
      </c>
      <c r="E15" s="65">
        <v>346</v>
      </c>
      <c r="F15" s="65">
        <v>686</v>
      </c>
      <c r="G15" s="65">
        <v>1268</v>
      </c>
      <c r="H15" s="65">
        <v>536</v>
      </c>
      <c r="I15" s="65">
        <v>934</v>
      </c>
      <c r="J15" s="252">
        <f>(Table2542[[#This Row],[Applications filed, 2021]]-Table2542[[#This Row],[Applications filed, 2020]])/Table2542[[#This Row],[Applications filed, 2020]]</f>
        <v>1.3902439024390243</v>
      </c>
      <c r="K15" s="251">
        <f>(Table2542[[#This Row],[Total classes in application, 2021]]-Table2542[[#This Row],[Total classes in application, 2020]])/Table2542[[#This Row],[Total classes in application, 2020]]</f>
        <v>1.8430493273542601</v>
      </c>
      <c r="L15" s="251">
        <f>(Table2542[[#This Row],[Trade Marks protected, 2021]]-Table2542[[#This Row],[Trade Marks protected, 2020]])/Table2542[[#This Row],[Trade Marks protected, 2020]]</f>
        <v>1.3822222222222222</v>
      </c>
      <c r="M15" s="251">
        <f>(Table2542[[#This Row],[Total classes protected, 2021]]-Table2542[[#This Row],[Total classes protected, 2020]])/Table2542[[#This Row],[Total classes protected, 2020]]</f>
        <v>1.699421965317919</v>
      </c>
    </row>
    <row r="16" spans="1:13" x14ac:dyDescent="0.4">
      <c r="A16" s="9" t="s">
        <v>264</v>
      </c>
      <c r="B16" s="68">
        <v>251</v>
      </c>
      <c r="C16" s="65">
        <v>504</v>
      </c>
      <c r="D16" s="65">
        <v>232</v>
      </c>
      <c r="E16" s="65">
        <v>508</v>
      </c>
      <c r="F16" s="65">
        <v>491</v>
      </c>
      <c r="G16" s="65">
        <v>993</v>
      </c>
      <c r="H16" s="65">
        <v>313</v>
      </c>
      <c r="I16" s="65">
        <v>625</v>
      </c>
      <c r="J16" s="252">
        <f>(Table2542[[#This Row],[Applications filed, 2021]]-Table2542[[#This Row],[Applications filed, 2020]])/Table2542[[#This Row],[Applications filed, 2020]]</f>
        <v>0.95617529880478092</v>
      </c>
      <c r="K16" s="251">
        <f>(Table2542[[#This Row],[Total classes in application, 2021]]-Table2542[[#This Row],[Total classes in application, 2020]])/Table2542[[#This Row],[Total classes in application, 2020]]</f>
        <v>0.97023809523809523</v>
      </c>
      <c r="L16" s="251">
        <f>(Table2542[[#This Row],[Trade Marks protected, 2021]]-Table2542[[#This Row],[Trade Marks protected, 2020]])/Table2542[[#This Row],[Trade Marks protected, 2020]]</f>
        <v>0.34913793103448276</v>
      </c>
      <c r="M16" s="251">
        <f>(Table2542[[#This Row],[Total classes protected, 2021]]-Table2542[[#This Row],[Total classes protected, 2020]])/Table2542[[#This Row],[Total classes protected, 2020]]</f>
        <v>0.23031496062992127</v>
      </c>
    </row>
    <row r="17" spans="1:13" x14ac:dyDescent="0.4">
      <c r="A17" s="9" t="s">
        <v>182</v>
      </c>
      <c r="B17" s="68">
        <v>208</v>
      </c>
      <c r="C17" s="65">
        <v>528</v>
      </c>
      <c r="D17" s="65">
        <v>145</v>
      </c>
      <c r="E17" s="65">
        <v>367</v>
      </c>
      <c r="F17" s="65">
        <v>479</v>
      </c>
      <c r="G17" s="65">
        <v>1056</v>
      </c>
      <c r="H17" s="65">
        <v>273</v>
      </c>
      <c r="I17" s="65">
        <v>569</v>
      </c>
      <c r="J17" s="252">
        <f>(Table2542[[#This Row],[Applications filed, 2021]]-Table2542[[#This Row],[Applications filed, 2020]])/Table2542[[#This Row],[Applications filed, 2020]]</f>
        <v>1.3028846153846154</v>
      </c>
      <c r="K17" s="251">
        <f>(Table2542[[#This Row],[Total classes in application, 2021]]-Table2542[[#This Row],[Total classes in application, 2020]])/Table2542[[#This Row],[Total classes in application, 2020]]</f>
        <v>1</v>
      </c>
      <c r="L17" s="251">
        <f>(Table2542[[#This Row],[Trade Marks protected, 2021]]-Table2542[[#This Row],[Trade Marks protected, 2020]])/Table2542[[#This Row],[Trade Marks protected, 2020]]</f>
        <v>0.88275862068965516</v>
      </c>
      <c r="M17" s="251">
        <f>(Table2542[[#This Row],[Total classes protected, 2021]]-Table2542[[#This Row],[Total classes protected, 2020]])/Table2542[[#This Row],[Total classes protected, 2020]]</f>
        <v>0.55040871934604907</v>
      </c>
    </row>
    <row r="18" spans="1:13" x14ac:dyDescent="0.4">
      <c r="A18" s="9" t="s">
        <v>512</v>
      </c>
      <c r="B18" s="68">
        <v>227</v>
      </c>
      <c r="C18" s="65">
        <v>581</v>
      </c>
      <c r="D18" s="65">
        <v>215</v>
      </c>
      <c r="E18" s="65">
        <v>564</v>
      </c>
      <c r="F18" s="65">
        <v>357</v>
      </c>
      <c r="G18" s="65">
        <v>1004</v>
      </c>
      <c r="H18" s="65">
        <v>272</v>
      </c>
      <c r="I18" s="65">
        <v>700</v>
      </c>
      <c r="J18" s="252">
        <f>(Table2542[[#This Row],[Applications filed, 2021]]-Table2542[[#This Row],[Applications filed, 2020]])/Table2542[[#This Row],[Applications filed, 2020]]</f>
        <v>0.57268722466960353</v>
      </c>
      <c r="K18" s="251">
        <f>(Table2542[[#This Row],[Total classes in application, 2021]]-Table2542[[#This Row],[Total classes in application, 2020]])/Table2542[[#This Row],[Total classes in application, 2020]]</f>
        <v>0.72805507745266784</v>
      </c>
      <c r="L18" s="251">
        <f>(Table2542[[#This Row],[Trade Marks protected, 2021]]-Table2542[[#This Row],[Trade Marks protected, 2020]])/Table2542[[#This Row],[Trade Marks protected, 2020]]</f>
        <v>0.26511627906976742</v>
      </c>
      <c r="M18" s="251">
        <f>(Table2542[[#This Row],[Total classes protected, 2021]]-Table2542[[#This Row],[Total classes protected, 2020]])/Table2542[[#This Row],[Total classes protected, 2020]]</f>
        <v>0.24113475177304963</v>
      </c>
    </row>
    <row r="19" spans="1:13" x14ac:dyDescent="0.4">
      <c r="A19" s="9" t="s">
        <v>252</v>
      </c>
      <c r="B19" s="68">
        <v>174</v>
      </c>
      <c r="C19" s="65">
        <v>378</v>
      </c>
      <c r="D19" s="65">
        <v>157</v>
      </c>
      <c r="E19" s="65">
        <v>353</v>
      </c>
      <c r="F19" s="65">
        <v>336</v>
      </c>
      <c r="G19" s="65">
        <v>745</v>
      </c>
      <c r="H19" s="65">
        <v>246</v>
      </c>
      <c r="I19" s="65">
        <v>510</v>
      </c>
      <c r="J19" s="252">
        <f>(Table2542[[#This Row],[Applications filed, 2021]]-Table2542[[#This Row],[Applications filed, 2020]])/Table2542[[#This Row],[Applications filed, 2020]]</f>
        <v>0.93103448275862066</v>
      </c>
      <c r="K19" s="251">
        <f>(Table2542[[#This Row],[Total classes in application, 2021]]-Table2542[[#This Row],[Total classes in application, 2020]])/Table2542[[#This Row],[Total classes in application, 2020]]</f>
        <v>0.97089947089947093</v>
      </c>
      <c r="L19" s="251">
        <f>(Table2542[[#This Row],[Trade Marks protected, 2021]]-Table2542[[#This Row],[Trade Marks protected, 2020]])/Table2542[[#This Row],[Trade Marks protected, 2020]]</f>
        <v>0.56687898089171973</v>
      </c>
      <c r="M19" s="251">
        <f>(Table2542[[#This Row],[Total classes protected, 2021]]-Table2542[[#This Row],[Total classes protected, 2020]])/Table2542[[#This Row],[Total classes protected, 2020]]</f>
        <v>0.44475920679886688</v>
      </c>
    </row>
    <row r="20" spans="1:13" x14ac:dyDescent="0.4">
      <c r="A20" s="9" t="s">
        <v>233</v>
      </c>
      <c r="B20" s="68">
        <v>216</v>
      </c>
      <c r="C20" s="65">
        <v>436</v>
      </c>
      <c r="D20" s="65">
        <v>170</v>
      </c>
      <c r="E20" s="65">
        <v>344</v>
      </c>
      <c r="F20" s="65">
        <v>298</v>
      </c>
      <c r="G20" s="65">
        <v>620</v>
      </c>
      <c r="H20" s="65">
        <v>248</v>
      </c>
      <c r="I20" s="65">
        <v>524</v>
      </c>
      <c r="J20" s="252">
        <f>(Table2542[[#This Row],[Applications filed, 2021]]-Table2542[[#This Row],[Applications filed, 2020]])/Table2542[[#This Row],[Applications filed, 2020]]</f>
        <v>0.37962962962962965</v>
      </c>
      <c r="K20" s="251">
        <f>(Table2542[[#This Row],[Total classes in application, 2021]]-Table2542[[#This Row],[Total classes in application, 2020]])/Table2542[[#This Row],[Total classes in application, 2020]]</f>
        <v>0.42201834862385323</v>
      </c>
      <c r="L20" s="251">
        <f>(Table2542[[#This Row],[Trade Marks protected, 2021]]-Table2542[[#This Row],[Trade Marks protected, 2020]])/Table2542[[#This Row],[Trade Marks protected, 2020]]</f>
        <v>0.45882352941176469</v>
      </c>
      <c r="M20" s="251">
        <f>(Table2542[[#This Row],[Total classes protected, 2021]]-Table2542[[#This Row],[Total classes protected, 2020]])/Table2542[[#This Row],[Total classes protected, 2020]]</f>
        <v>0.52325581395348841</v>
      </c>
    </row>
    <row r="21" spans="1:13" x14ac:dyDescent="0.4">
      <c r="A21" s="9" t="s">
        <v>236</v>
      </c>
      <c r="B21" s="68">
        <v>103</v>
      </c>
      <c r="C21" s="65">
        <v>292</v>
      </c>
      <c r="D21" s="65">
        <v>89</v>
      </c>
      <c r="E21" s="65">
        <v>265</v>
      </c>
      <c r="F21" s="65">
        <v>274</v>
      </c>
      <c r="G21" s="65">
        <v>876</v>
      </c>
      <c r="H21" s="65">
        <v>174</v>
      </c>
      <c r="I21" s="65">
        <v>515</v>
      </c>
      <c r="J21" s="252">
        <f>(Table2542[[#This Row],[Applications filed, 2021]]-Table2542[[#This Row],[Applications filed, 2020]])/Table2542[[#This Row],[Applications filed, 2020]]</f>
        <v>1.6601941747572815</v>
      </c>
      <c r="K21" s="251">
        <f>(Table2542[[#This Row],[Total classes in application, 2021]]-Table2542[[#This Row],[Total classes in application, 2020]])/Table2542[[#This Row],[Total classes in application, 2020]]</f>
        <v>2</v>
      </c>
      <c r="L21" s="251">
        <f>(Table2542[[#This Row],[Trade Marks protected, 2021]]-Table2542[[#This Row],[Trade Marks protected, 2020]])/Table2542[[#This Row],[Trade Marks protected, 2020]]</f>
        <v>0.9550561797752809</v>
      </c>
      <c r="M21" s="251">
        <f>(Table2542[[#This Row],[Total classes protected, 2021]]-Table2542[[#This Row],[Total classes protected, 2020]])/Table2542[[#This Row],[Total classes protected, 2020]]</f>
        <v>0.94339622641509435</v>
      </c>
    </row>
    <row r="22" spans="1:13" x14ac:dyDescent="0.4">
      <c r="A22" s="9" t="s">
        <v>169</v>
      </c>
      <c r="B22" s="68">
        <v>151</v>
      </c>
      <c r="C22" s="65">
        <v>455</v>
      </c>
      <c r="D22" s="65">
        <v>131</v>
      </c>
      <c r="E22" s="65">
        <v>451</v>
      </c>
      <c r="F22" s="65">
        <v>265</v>
      </c>
      <c r="G22" s="65">
        <v>648</v>
      </c>
      <c r="H22" s="65">
        <v>190</v>
      </c>
      <c r="I22" s="65">
        <v>507</v>
      </c>
      <c r="J22" s="252">
        <f>(Table2542[[#This Row],[Applications filed, 2021]]-Table2542[[#This Row],[Applications filed, 2020]])/Table2542[[#This Row],[Applications filed, 2020]]</f>
        <v>0.75496688741721851</v>
      </c>
      <c r="K22" s="251">
        <f>(Table2542[[#This Row],[Total classes in application, 2021]]-Table2542[[#This Row],[Total classes in application, 2020]])/Table2542[[#This Row],[Total classes in application, 2020]]</f>
        <v>0.42417582417582417</v>
      </c>
      <c r="L22" s="251">
        <f>(Table2542[[#This Row],[Trade Marks protected, 2021]]-Table2542[[#This Row],[Trade Marks protected, 2020]])/Table2542[[#This Row],[Trade Marks protected, 2020]]</f>
        <v>0.45038167938931295</v>
      </c>
      <c r="M22" s="251">
        <f>(Table2542[[#This Row],[Total classes protected, 2021]]-Table2542[[#This Row],[Total classes protected, 2020]])/Table2542[[#This Row],[Total classes protected, 2020]]</f>
        <v>0.12416851441241686</v>
      </c>
    </row>
    <row r="23" spans="1:13" x14ac:dyDescent="0.4">
      <c r="A23" s="9" t="s">
        <v>211</v>
      </c>
      <c r="B23" s="68">
        <v>93</v>
      </c>
      <c r="C23" s="65">
        <v>182</v>
      </c>
      <c r="D23" s="65">
        <v>66</v>
      </c>
      <c r="E23" s="65">
        <v>126</v>
      </c>
      <c r="F23" s="65">
        <v>232</v>
      </c>
      <c r="G23" s="65">
        <v>428</v>
      </c>
      <c r="H23" s="65">
        <v>178</v>
      </c>
      <c r="I23" s="65">
        <v>323</v>
      </c>
      <c r="J23" s="252">
        <f>(Table2542[[#This Row],[Applications filed, 2021]]-Table2542[[#This Row],[Applications filed, 2020]])/Table2542[[#This Row],[Applications filed, 2020]]</f>
        <v>1.4946236559139785</v>
      </c>
      <c r="K23" s="251">
        <f>(Table2542[[#This Row],[Total classes in application, 2021]]-Table2542[[#This Row],[Total classes in application, 2020]])/Table2542[[#This Row],[Total classes in application, 2020]]</f>
        <v>1.3516483516483517</v>
      </c>
      <c r="L23" s="251">
        <f>(Table2542[[#This Row],[Trade Marks protected, 2021]]-Table2542[[#This Row],[Trade Marks protected, 2020]])/Table2542[[#This Row],[Trade Marks protected, 2020]]</f>
        <v>1.696969696969697</v>
      </c>
      <c r="M23" s="251">
        <f>(Table2542[[#This Row],[Total classes protected, 2021]]-Table2542[[#This Row],[Total classes protected, 2020]])/Table2542[[#This Row],[Total classes protected, 2020]]</f>
        <v>1.5634920634920635</v>
      </c>
    </row>
    <row r="24" spans="1:13" x14ac:dyDescent="0.4">
      <c r="A24" s="9" t="s">
        <v>256</v>
      </c>
      <c r="B24" s="68">
        <v>85</v>
      </c>
      <c r="C24" s="65">
        <v>144</v>
      </c>
      <c r="D24" s="65">
        <v>72</v>
      </c>
      <c r="E24" s="65">
        <v>129</v>
      </c>
      <c r="F24" s="65">
        <v>228</v>
      </c>
      <c r="G24" s="65">
        <v>403</v>
      </c>
      <c r="H24" s="65">
        <v>153</v>
      </c>
      <c r="I24" s="65">
        <v>266</v>
      </c>
      <c r="J24" s="252">
        <f>(Table2542[[#This Row],[Applications filed, 2021]]-Table2542[[#This Row],[Applications filed, 2020]])/Table2542[[#This Row],[Applications filed, 2020]]</f>
        <v>1.6823529411764706</v>
      </c>
      <c r="K24" s="251">
        <f>(Table2542[[#This Row],[Total classes in application, 2021]]-Table2542[[#This Row],[Total classes in application, 2020]])/Table2542[[#This Row],[Total classes in application, 2020]]</f>
        <v>1.7986111111111112</v>
      </c>
      <c r="L24" s="251">
        <f>(Table2542[[#This Row],[Trade Marks protected, 2021]]-Table2542[[#This Row],[Trade Marks protected, 2020]])/Table2542[[#This Row],[Trade Marks protected, 2020]]</f>
        <v>1.125</v>
      </c>
      <c r="M24" s="251">
        <f>(Table2542[[#This Row],[Total classes protected, 2021]]-Table2542[[#This Row],[Total classes protected, 2020]])/Table2542[[#This Row],[Total classes protected, 2020]]</f>
        <v>1.0620155038759691</v>
      </c>
    </row>
    <row r="25" spans="1:13" x14ac:dyDescent="0.4">
      <c r="A25" s="9" t="s">
        <v>192</v>
      </c>
      <c r="B25" s="68">
        <v>84</v>
      </c>
      <c r="C25" s="65">
        <v>222</v>
      </c>
      <c r="D25" s="65">
        <v>80</v>
      </c>
      <c r="E25" s="65">
        <v>197</v>
      </c>
      <c r="F25" s="65">
        <v>206</v>
      </c>
      <c r="G25" s="65">
        <v>591</v>
      </c>
      <c r="H25" s="65">
        <v>134</v>
      </c>
      <c r="I25" s="65">
        <v>369</v>
      </c>
      <c r="J25" s="252">
        <f>(Table2542[[#This Row],[Applications filed, 2021]]-Table2542[[#This Row],[Applications filed, 2020]])/Table2542[[#This Row],[Applications filed, 2020]]</f>
        <v>1.4523809523809523</v>
      </c>
      <c r="K25" s="251">
        <f>(Table2542[[#This Row],[Total classes in application, 2021]]-Table2542[[#This Row],[Total classes in application, 2020]])/Table2542[[#This Row],[Total classes in application, 2020]]</f>
        <v>1.6621621621621621</v>
      </c>
      <c r="L25" s="251">
        <f>(Table2542[[#This Row],[Trade Marks protected, 2021]]-Table2542[[#This Row],[Trade Marks protected, 2020]])/Table2542[[#This Row],[Trade Marks protected, 2020]]</f>
        <v>0.67500000000000004</v>
      </c>
      <c r="M25" s="251">
        <f>(Table2542[[#This Row],[Total classes protected, 2021]]-Table2542[[#This Row],[Total classes protected, 2020]])/Table2542[[#This Row],[Total classes protected, 2020]]</f>
        <v>0.87309644670050757</v>
      </c>
    </row>
    <row r="26" spans="1:13" x14ac:dyDescent="0.4">
      <c r="A26" s="9" t="s">
        <v>205</v>
      </c>
      <c r="B26" s="68">
        <v>142</v>
      </c>
      <c r="C26" s="65">
        <v>240</v>
      </c>
      <c r="D26" s="65">
        <v>115</v>
      </c>
      <c r="E26" s="65">
        <v>175</v>
      </c>
      <c r="F26" s="65">
        <v>136</v>
      </c>
      <c r="G26" s="65">
        <v>247</v>
      </c>
      <c r="H26" s="65">
        <v>100</v>
      </c>
      <c r="I26" s="65">
        <v>184</v>
      </c>
      <c r="J26" s="252">
        <f>(Table2542[[#This Row],[Applications filed, 2021]]-Table2542[[#This Row],[Applications filed, 2020]])/Table2542[[#This Row],[Applications filed, 2020]]</f>
        <v>-4.2253521126760563E-2</v>
      </c>
      <c r="K26" s="251">
        <f>(Table2542[[#This Row],[Total classes in application, 2021]]-Table2542[[#This Row],[Total classes in application, 2020]])/Table2542[[#This Row],[Total classes in application, 2020]]</f>
        <v>2.9166666666666667E-2</v>
      </c>
      <c r="L26" s="251">
        <f>(Table2542[[#This Row],[Trade Marks protected, 2021]]-Table2542[[#This Row],[Trade Marks protected, 2020]])/Table2542[[#This Row],[Trade Marks protected, 2020]]</f>
        <v>-0.13043478260869565</v>
      </c>
      <c r="M26" s="251">
        <f>(Table2542[[#This Row],[Total classes protected, 2021]]-Table2542[[#This Row],[Total classes protected, 2020]])/Table2542[[#This Row],[Total classes protected, 2020]]</f>
        <v>5.1428571428571428E-2</v>
      </c>
    </row>
    <row r="27" spans="1:13" x14ac:dyDescent="0.4">
      <c r="A27" s="9" t="s">
        <v>267</v>
      </c>
      <c r="B27" s="68">
        <v>88</v>
      </c>
      <c r="C27" s="65">
        <v>200</v>
      </c>
      <c r="D27" s="65">
        <v>66</v>
      </c>
      <c r="E27" s="65">
        <v>121</v>
      </c>
      <c r="F27" s="65">
        <v>131</v>
      </c>
      <c r="G27" s="65">
        <v>302</v>
      </c>
      <c r="H27" s="65">
        <v>102</v>
      </c>
      <c r="I27" s="65">
        <v>233</v>
      </c>
      <c r="J27" s="252">
        <f>(Table2542[[#This Row],[Applications filed, 2021]]-Table2542[[#This Row],[Applications filed, 2020]])/Table2542[[#This Row],[Applications filed, 2020]]</f>
        <v>0.48863636363636365</v>
      </c>
      <c r="K27" s="251">
        <f>(Table2542[[#This Row],[Total classes in application, 2021]]-Table2542[[#This Row],[Total classes in application, 2020]])/Table2542[[#This Row],[Total classes in application, 2020]]</f>
        <v>0.51</v>
      </c>
      <c r="L27" s="251">
        <f>(Table2542[[#This Row],[Trade Marks protected, 2021]]-Table2542[[#This Row],[Trade Marks protected, 2020]])/Table2542[[#This Row],[Trade Marks protected, 2020]]</f>
        <v>0.54545454545454541</v>
      </c>
      <c r="M27" s="251">
        <f>(Table2542[[#This Row],[Total classes protected, 2021]]-Table2542[[#This Row],[Total classes protected, 2020]])/Table2542[[#This Row],[Total classes protected, 2020]]</f>
        <v>0.92561983471074383</v>
      </c>
    </row>
    <row r="28" spans="1:13" x14ac:dyDescent="0.4">
      <c r="A28" s="9" t="s">
        <v>258</v>
      </c>
      <c r="B28" s="68">
        <v>36</v>
      </c>
      <c r="C28" s="65">
        <v>112</v>
      </c>
      <c r="D28" s="65">
        <v>33</v>
      </c>
      <c r="E28" s="65">
        <v>111</v>
      </c>
      <c r="F28" s="65">
        <v>79</v>
      </c>
      <c r="G28" s="65">
        <v>192</v>
      </c>
      <c r="H28" s="65">
        <v>45</v>
      </c>
      <c r="I28" s="65">
        <v>103</v>
      </c>
      <c r="J28" s="252">
        <f>(Table2542[[#This Row],[Applications filed, 2021]]-Table2542[[#This Row],[Applications filed, 2020]])/Table2542[[#This Row],[Applications filed, 2020]]</f>
        <v>1.1944444444444444</v>
      </c>
      <c r="K28" s="251">
        <f>(Table2542[[#This Row],[Total classes in application, 2021]]-Table2542[[#This Row],[Total classes in application, 2020]])/Table2542[[#This Row],[Total classes in application, 2020]]</f>
        <v>0.7142857142857143</v>
      </c>
      <c r="L28" s="251">
        <f>(Table2542[[#This Row],[Trade Marks protected, 2021]]-Table2542[[#This Row],[Trade Marks protected, 2020]])/Table2542[[#This Row],[Trade Marks protected, 2020]]</f>
        <v>0.36363636363636365</v>
      </c>
      <c r="M28" s="251">
        <f>(Table2542[[#This Row],[Total classes protected, 2021]]-Table2542[[#This Row],[Total classes protected, 2020]])/Table2542[[#This Row],[Total classes protected, 2020]]</f>
        <v>-7.2072072072072071E-2</v>
      </c>
    </row>
    <row r="29" spans="1:13" x14ac:dyDescent="0.4">
      <c r="A29" s="9" t="s">
        <v>241</v>
      </c>
      <c r="B29" s="68">
        <v>30</v>
      </c>
      <c r="C29" s="65">
        <v>73</v>
      </c>
      <c r="D29" s="65">
        <v>23</v>
      </c>
      <c r="E29" s="65">
        <v>57</v>
      </c>
      <c r="F29" s="65">
        <v>77</v>
      </c>
      <c r="G29" s="65">
        <v>187</v>
      </c>
      <c r="H29" s="65">
        <v>53</v>
      </c>
      <c r="I29" s="65">
        <v>109</v>
      </c>
      <c r="J29" s="252">
        <f>(Table2542[[#This Row],[Applications filed, 2021]]-Table2542[[#This Row],[Applications filed, 2020]])/Table2542[[#This Row],[Applications filed, 2020]]</f>
        <v>1.5666666666666667</v>
      </c>
      <c r="K29" s="251">
        <f>(Table2542[[#This Row],[Total classes in application, 2021]]-Table2542[[#This Row],[Total classes in application, 2020]])/Table2542[[#This Row],[Total classes in application, 2020]]</f>
        <v>1.5616438356164384</v>
      </c>
      <c r="L29" s="251">
        <f>(Table2542[[#This Row],[Trade Marks protected, 2021]]-Table2542[[#This Row],[Trade Marks protected, 2020]])/Table2542[[#This Row],[Trade Marks protected, 2020]]</f>
        <v>1.3043478260869565</v>
      </c>
      <c r="M29" s="251">
        <f>(Table2542[[#This Row],[Total classes protected, 2021]]-Table2542[[#This Row],[Total classes protected, 2020]])/Table2542[[#This Row],[Total classes protected, 2020]]</f>
        <v>0.91228070175438591</v>
      </c>
    </row>
    <row r="30" spans="1:13" x14ac:dyDescent="0.4">
      <c r="A30" s="9" t="s">
        <v>190</v>
      </c>
      <c r="B30" s="68">
        <v>33</v>
      </c>
      <c r="C30" s="65">
        <v>67</v>
      </c>
      <c r="D30" s="65">
        <v>33</v>
      </c>
      <c r="E30" s="65">
        <v>67</v>
      </c>
      <c r="F30" s="65">
        <v>68</v>
      </c>
      <c r="G30" s="65">
        <v>213</v>
      </c>
      <c r="H30" s="65">
        <v>50</v>
      </c>
      <c r="I30" s="65">
        <v>147</v>
      </c>
      <c r="J30" s="252">
        <f>(Table2542[[#This Row],[Applications filed, 2021]]-Table2542[[#This Row],[Applications filed, 2020]])/Table2542[[#This Row],[Applications filed, 2020]]</f>
        <v>1.0606060606060606</v>
      </c>
      <c r="K30" s="251">
        <f>(Table2542[[#This Row],[Total classes in application, 2021]]-Table2542[[#This Row],[Total classes in application, 2020]])/Table2542[[#This Row],[Total classes in application, 2020]]</f>
        <v>2.1791044776119404</v>
      </c>
      <c r="L30" s="251">
        <f>(Table2542[[#This Row],[Trade Marks protected, 2021]]-Table2542[[#This Row],[Trade Marks protected, 2020]])/Table2542[[#This Row],[Trade Marks protected, 2020]]</f>
        <v>0.51515151515151514</v>
      </c>
      <c r="M30" s="251">
        <f>(Table2542[[#This Row],[Total classes protected, 2021]]-Table2542[[#This Row],[Total classes protected, 2020]])/Table2542[[#This Row],[Total classes protected, 2020]]</f>
        <v>1.1940298507462686</v>
      </c>
    </row>
    <row r="31" spans="1:13" x14ac:dyDescent="0.4">
      <c r="A31" s="9" t="s">
        <v>181</v>
      </c>
      <c r="B31" s="68">
        <v>79</v>
      </c>
      <c r="C31" s="65">
        <v>223</v>
      </c>
      <c r="D31" s="65">
        <v>56</v>
      </c>
      <c r="E31" s="65">
        <v>154</v>
      </c>
      <c r="F31" s="65">
        <v>54</v>
      </c>
      <c r="G31" s="65">
        <v>152</v>
      </c>
      <c r="H31" s="65">
        <v>77</v>
      </c>
      <c r="I31" s="65">
        <v>211</v>
      </c>
      <c r="J31" s="252">
        <f>(Table2542[[#This Row],[Applications filed, 2021]]-Table2542[[#This Row],[Applications filed, 2020]])/Table2542[[#This Row],[Applications filed, 2020]]</f>
        <v>-0.31645569620253167</v>
      </c>
      <c r="K31" s="251">
        <f>(Table2542[[#This Row],[Total classes in application, 2021]]-Table2542[[#This Row],[Total classes in application, 2020]])/Table2542[[#This Row],[Total classes in application, 2020]]</f>
        <v>-0.31838565022421522</v>
      </c>
      <c r="L31" s="251">
        <f>(Table2542[[#This Row],[Trade Marks protected, 2021]]-Table2542[[#This Row],[Trade Marks protected, 2020]])/Table2542[[#This Row],[Trade Marks protected, 2020]]</f>
        <v>0.375</v>
      </c>
      <c r="M31" s="251">
        <f>(Table2542[[#This Row],[Total classes protected, 2021]]-Table2542[[#This Row],[Total classes protected, 2020]])/Table2542[[#This Row],[Total classes protected, 2020]]</f>
        <v>0.37012987012987014</v>
      </c>
    </row>
    <row r="32" spans="1:13" x14ac:dyDescent="0.4">
      <c r="A32" s="9" t="s">
        <v>197</v>
      </c>
      <c r="B32" s="68">
        <v>14</v>
      </c>
      <c r="C32" s="65">
        <v>37</v>
      </c>
      <c r="D32" s="65">
        <v>12</v>
      </c>
      <c r="E32" s="65">
        <v>29</v>
      </c>
      <c r="F32" s="65">
        <v>52</v>
      </c>
      <c r="G32" s="65">
        <v>133</v>
      </c>
      <c r="H32" s="65">
        <v>34</v>
      </c>
      <c r="I32" s="65">
        <v>80</v>
      </c>
      <c r="J32" s="252">
        <f>(Table2542[[#This Row],[Applications filed, 2021]]-Table2542[[#This Row],[Applications filed, 2020]])/Table2542[[#This Row],[Applications filed, 2020]]</f>
        <v>2.7142857142857144</v>
      </c>
      <c r="K32" s="251">
        <f>(Table2542[[#This Row],[Total classes in application, 2021]]-Table2542[[#This Row],[Total classes in application, 2020]])/Table2542[[#This Row],[Total classes in application, 2020]]</f>
        <v>2.5945945945945947</v>
      </c>
      <c r="L32" s="251">
        <f>(Table2542[[#This Row],[Trade Marks protected, 2021]]-Table2542[[#This Row],[Trade Marks protected, 2020]])/Table2542[[#This Row],[Trade Marks protected, 2020]]</f>
        <v>1.8333333333333333</v>
      </c>
      <c r="M32" s="251">
        <f>(Table2542[[#This Row],[Total classes protected, 2021]]-Table2542[[#This Row],[Total classes protected, 2020]])/Table2542[[#This Row],[Total classes protected, 2020]]</f>
        <v>1.7586206896551724</v>
      </c>
    </row>
    <row r="33" spans="1:13" x14ac:dyDescent="0.4">
      <c r="A33" s="9" t="s">
        <v>242</v>
      </c>
      <c r="B33" s="68">
        <v>36</v>
      </c>
      <c r="C33" s="65">
        <v>76</v>
      </c>
      <c r="D33" s="65">
        <v>33</v>
      </c>
      <c r="E33" s="65">
        <v>58</v>
      </c>
      <c r="F33" s="65">
        <v>50</v>
      </c>
      <c r="G33" s="65">
        <v>99</v>
      </c>
      <c r="H33" s="65">
        <v>42</v>
      </c>
      <c r="I33" s="65">
        <v>102</v>
      </c>
      <c r="J33" s="252">
        <f>(Table2542[[#This Row],[Applications filed, 2021]]-Table2542[[#This Row],[Applications filed, 2020]])/Table2542[[#This Row],[Applications filed, 2020]]</f>
        <v>0.3888888888888889</v>
      </c>
      <c r="K33" s="251">
        <f>(Table2542[[#This Row],[Total classes in application, 2021]]-Table2542[[#This Row],[Total classes in application, 2020]])/Table2542[[#This Row],[Total classes in application, 2020]]</f>
        <v>0.30263157894736842</v>
      </c>
      <c r="L33" s="251">
        <f>(Table2542[[#This Row],[Trade Marks protected, 2021]]-Table2542[[#This Row],[Trade Marks protected, 2020]])/Table2542[[#This Row],[Trade Marks protected, 2020]]</f>
        <v>0.27272727272727271</v>
      </c>
      <c r="M33" s="251">
        <f>(Table2542[[#This Row],[Total classes protected, 2021]]-Table2542[[#This Row],[Total classes protected, 2020]])/Table2542[[#This Row],[Total classes protected, 2020]]</f>
        <v>0.75862068965517238</v>
      </c>
    </row>
    <row r="34" spans="1:13" x14ac:dyDescent="0.4">
      <c r="A34" s="9" t="s">
        <v>208</v>
      </c>
      <c r="B34" s="68">
        <v>26</v>
      </c>
      <c r="C34" s="65">
        <v>56</v>
      </c>
      <c r="D34" s="65">
        <v>34</v>
      </c>
      <c r="E34" s="65">
        <v>86</v>
      </c>
      <c r="F34" s="65">
        <v>46</v>
      </c>
      <c r="G34" s="65">
        <v>93</v>
      </c>
      <c r="H34" s="65">
        <v>41</v>
      </c>
      <c r="I34" s="65">
        <v>78</v>
      </c>
      <c r="J34" s="252">
        <f>(Table2542[[#This Row],[Applications filed, 2021]]-Table2542[[#This Row],[Applications filed, 2020]])/Table2542[[#This Row],[Applications filed, 2020]]</f>
        <v>0.76923076923076927</v>
      </c>
      <c r="K34" s="251">
        <f>(Table2542[[#This Row],[Total classes in application, 2021]]-Table2542[[#This Row],[Total classes in application, 2020]])/Table2542[[#This Row],[Total classes in application, 2020]]</f>
        <v>0.6607142857142857</v>
      </c>
      <c r="L34" s="251">
        <f>(Table2542[[#This Row],[Trade Marks protected, 2021]]-Table2542[[#This Row],[Trade Marks protected, 2020]])/Table2542[[#This Row],[Trade Marks protected, 2020]]</f>
        <v>0.20588235294117646</v>
      </c>
      <c r="M34" s="251">
        <f>(Table2542[[#This Row],[Total classes protected, 2021]]-Table2542[[#This Row],[Total classes protected, 2020]])/Table2542[[#This Row],[Total classes protected, 2020]]</f>
        <v>-9.3023255813953487E-2</v>
      </c>
    </row>
    <row r="35" spans="1:13" x14ac:dyDescent="0.4">
      <c r="A35" s="9" t="s">
        <v>220</v>
      </c>
      <c r="B35" s="68">
        <v>30</v>
      </c>
      <c r="C35" s="65">
        <v>71</v>
      </c>
      <c r="D35" s="65">
        <v>20</v>
      </c>
      <c r="E35" s="65">
        <v>37</v>
      </c>
      <c r="F35" s="65">
        <v>41</v>
      </c>
      <c r="G35" s="65">
        <v>149</v>
      </c>
      <c r="H35" s="65">
        <v>37</v>
      </c>
      <c r="I35" s="65">
        <v>112</v>
      </c>
      <c r="J35" s="252">
        <f>(Table2542[[#This Row],[Applications filed, 2021]]-Table2542[[#This Row],[Applications filed, 2020]])/Table2542[[#This Row],[Applications filed, 2020]]</f>
        <v>0.36666666666666664</v>
      </c>
      <c r="K35" s="251">
        <f>(Table2542[[#This Row],[Total classes in application, 2021]]-Table2542[[#This Row],[Total classes in application, 2020]])/Table2542[[#This Row],[Total classes in application, 2020]]</f>
        <v>1.0985915492957747</v>
      </c>
      <c r="L35" s="251">
        <f>(Table2542[[#This Row],[Trade Marks protected, 2021]]-Table2542[[#This Row],[Trade Marks protected, 2020]])/Table2542[[#This Row],[Trade Marks protected, 2020]]</f>
        <v>0.85</v>
      </c>
      <c r="M35" s="251">
        <f>(Table2542[[#This Row],[Total classes protected, 2021]]-Table2542[[#This Row],[Total classes protected, 2020]])/Table2542[[#This Row],[Total classes protected, 2020]]</f>
        <v>2.0270270270270272</v>
      </c>
    </row>
    <row r="36" spans="1:13" x14ac:dyDescent="0.4">
      <c r="A36" s="9" t="s">
        <v>204</v>
      </c>
      <c r="B36" s="68">
        <v>12</v>
      </c>
      <c r="C36" s="65">
        <v>41</v>
      </c>
      <c r="D36" s="65">
        <v>14</v>
      </c>
      <c r="E36" s="65">
        <v>53</v>
      </c>
      <c r="F36" s="65">
        <v>38</v>
      </c>
      <c r="G36" s="65">
        <v>99</v>
      </c>
      <c r="H36" s="65">
        <v>18</v>
      </c>
      <c r="I36" s="65">
        <v>56</v>
      </c>
      <c r="J36" s="252">
        <f>(Table2542[[#This Row],[Applications filed, 2021]]-Table2542[[#This Row],[Applications filed, 2020]])/Table2542[[#This Row],[Applications filed, 2020]]</f>
        <v>2.1666666666666665</v>
      </c>
      <c r="K36" s="251">
        <f>(Table2542[[#This Row],[Total classes in application, 2021]]-Table2542[[#This Row],[Total classes in application, 2020]])/Table2542[[#This Row],[Total classes in application, 2020]]</f>
        <v>1.4146341463414633</v>
      </c>
      <c r="L36" s="251">
        <f>(Table2542[[#This Row],[Trade Marks protected, 2021]]-Table2542[[#This Row],[Trade Marks protected, 2020]])/Table2542[[#This Row],[Trade Marks protected, 2020]]</f>
        <v>0.2857142857142857</v>
      </c>
      <c r="M36" s="251">
        <f>(Table2542[[#This Row],[Total classes protected, 2021]]-Table2542[[#This Row],[Total classes protected, 2020]])/Table2542[[#This Row],[Total classes protected, 2020]]</f>
        <v>5.6603773584905662E-2</v>
      </c>
    </row>
    <row r="37" spans="1:13" x14ac:dyDescent="0.4">
      <c r="A37" s="9" t="s">
        <v>179</v>
      </c>
      <c r="B37" s="68">
        <v>21</v>
      </c>
      <c r="C37" s="65">
        <v>32</v>
      </c>
      <c r="D37" s="65">
        <v>6</v>
      </c>
      <c r="E37" s="65">
        <v>6</v>
      </c>
      <c r="F37" s="65">
        <v>34</v>
      </c>
      <c r="G37" s="65">
        <v>65</v>
      </c>
      <c r="H37" s="65">
        <v>33</v>
      </c>
      <c r="I37" s="65">
        <v>60</v>
      </c>
      <c r="J37" s="252">
        <f>(Table2542[[#This Row],[Applications filed, 2021]]-Table2542[[#This Row],[Applications filed, 2020]])/Table2542[[#This Row],[Applications filed, 2020]]</f>
        <v>0.61904761904761907</v>
      </c>
      <c r="K37" s="251">
        <f>(Table2542[[#This Row],[Total classes in application, 2021]]-Table2542[[#This Row],[Total classes in application, 2020]])/Table2542[[#This Row],[Total classes in application, 2020]]</f>
        <v>1.03125</v>
      </c>
      <c r="L37" s="251">
        <f>(Table2542[[#This Row],[Trade Marks protected, 2021]]-Table2542[[#This Row],[Trade Marks protected, 2020]])/Table2542[[#This Row],[Trade Marks protected, 2020]]</f>
        <v>4.5</v>
      </c>
      <c r="M37" s="251">
        <f>(Table2542[[#This Row],[Total classes protected, 2021]]-Table2542[[#This Row],[Total classes protected, 2020]])/Table2542[[#This Row],[Total classes protected, 2020]]</f>
        <v>9</v>
      </c>
    </row>
    <row r="38" spans="1:13" x14ac:dyDescent="0.4">
      <c r="A38" s="9" t="s">
        <v>217</v>
      </c>
      <c r="B38" s="68">
        <v>15</v>
      </c>
      <c r="C38" s="65">
        <v>43</v>
      </c>
      <c r="D38" s="65">
        <v>8</v>
      </c>
      <c r="E38" s="65">
        <v>23</v>
      </c>
      <c r="F38" s="65">
        <v>33</v>
      </c>
      <c r="G38" s="65">
        <v>63</v>
      </c>
      <c r="H38" s="65">
        <v>24</v>
      </c>
      <c r="I38" s="65">
        <v>47</v>
      </c>
      <c r="J38" s="252">
        <f>(Table2542[[#This Row],[Applications filed, 2021]]-Table2542[[#This Row],[Applications filed, 2020]])/Table2542[[#This Row],[Applications filed, 2020]]</f>
        <v>1.2</v>
      </c>
      <c r="K38" s="251">
        <f>(Table2542[[#This Row],[Total classes in application, 2021]]-Table2542[[#This Row],[Total classes in application, 2020]])/Table2542[[#This Row],[Total classes in application, 2020]]</f>
        <v>0.46511627906976744</v>
      </c>
      <c r="L38" s="251">
        <f>(Table2542[[#This Row],[Trade Marks protected, 2021]]-Table2542[[#This Row],[Trade Marks protected, 2020]])/Table2542[[#This Row],[Trade Marks protected, 2020]]</f>
        <v>2</v>
      </c>
      <c r="M38" s="251">
        <f>(Table2542[[#This Row],[Total classes protected, 2021]]-Table2542[[#This Row],[Total classes protected, 2020]])/Table2542[[#This Row],[Total classes protected, 2020]]</f>
        <v>1.0434782608695652</v>
      </c>
    </row>
    <row r="39" spans="1:13" x14ac:dyDescent="0.4">
      <c r="A39" s="9" t="s">
        <v>174</v>
      </c>
      <c r="B39" s="68">
        <v>18</v>
      </c>
      <c r="C39" s="65">
        <v>55</v>
      </c>
      <c r="D39" s="65">
        <v>19</v>
      </c>
      <c r="E39" s="65">
        <v>65</v>
      </c>
      <c r="F39" s="65">
        <v>30</v>
      </c>
      <c r="G39" s="65">
        <v>83</v>
      </c>
      <c r="H39" s="65">
        <v>23</v>
      </c>
      <c r="I39" s="65">
        <v>54</v>
      </c>
      <c r="J39" s="252">
        <f>(Table2542[[#This Row],[Applications filed, 2021]]-Table2542[[#This Row],[Applications filed, 2020]])/Table2542[[#This Row],[Applications filed, 2020]]</f>
        <v>0.66666666666666663</v>
      </c>
      <c r="K39" s="251">
        <f>(Table2542[[#This Row],[Total classes in application, 2021]]-Table2542[[#This Row],[Total classes in application, 2020]])/Table2542[[#This Row],[Total classes in application, 2020]]</f>
        <v>0.50909090909090904</v>
      </c>
      <c r="L39" s="251">
        <f>(Table2542[[#This Row],[Trade Marks protected, 2021]]-Table2542[[#This Row],[Trade Marks protected, 2020]])/Table2542[[#This Row],[Trade Marks protected, 2020]]</f>
        <v>0.21052631578947367</v>
      </c>
      <c r="M39" s="251">
        <f>(Table2542[[#This Row],[Total classes protected, 2021]]-Table2542[[#This Row],[Total classes protected, 2020]])/Table2542[[#This Row],[Total classes protected, 2020]]</f>
        <v>-0.16923076923076924</v>
      </c>
    </row>
    <row r="40" spans="1:13" x14ac:dyDescent="0.4">
      <c r="A40" s="9" t="s">
        <v>249</v>
      </c>
      <c r="B40" s="68">
        <v>22</v>
      </c>
      <c r="C40" s="65">
        <v>52</v>
      </c>
      <c r="D40" s="65">
        <v>16</v>
      </c>
      <c r="E40" s="65">
        <v>44</v>
      </c>
      <c r="F40" s="65">
        <v>30</v>
      </c>
      <c r="G40" s="65">
        <v>71</v>
      </c>
      <c r="H40" s="65">
        <v>19</v>
      </c>
      <c r="I40" s="65">
        <v>40</v>
      </c>
      <c r="J40" s="252">
        <f>(Table2542[[#This Row],[Applications filed, 2021]]-Table2542[[#This Row],[Applications filed, 2020]])/Table2542[[#This Row],[Applications filed, 2020]]</f>
        <v>0.36363636363636365</v>
      </c>
      <c r="K40" s="251">
        <f>(Table2542[[#This Row],[Total classes in application, 2021]]-Table2542[[#This Row],[Total classes in application, 2020]])/Table2542[[#This Row],[Total classes in application, 2020]]</f>
        <v>0.36538461538461536</v>
      </c>
      <c r="L40" s="251">
        <f>(Table2542[[#This Row],[Trade Marks protected, 2021]]-Table2542[[#This Row],[Trade Marks protected, 2020]])/Table2542[[#This Row],[Trade Marks protected, 2020]]</f>
        <v>0.1875</v>
      </c>
      <c r="M40" s="251">
        <f>(Table2542[[#This Row],[Total classes protected, 2021]]-Table2542[[#This Row],[Total classes protected, 2020]])/Table2542[[#This Row],[Total classes protected, 2020]]</f>
        <v>-9.0909090909090912E-2</v>
      </c>
    </row>
    <row r="41" spans="1:13" x14ac:dyDescent="0.4">
      <c r="A41" s="9" t="s">
        <v>221</v>
      </c>
      <c r="B41" s="68">
        <v>16</v>
      </c>
      <c r="C41" s="65">
        <v>27</v>
      </c>
      <c r="D41" s="65">
        <v>12</v>
      </c>
      <c r="E41" s="65">
        <v>22</v>
      </c>
      <c r="F41" s="65">
        <v>26</v>
      </c>
      <c r="G41" s="65">
        <v>57</v>
      </c>
      <c r="H41" s="65">
        <v>22</v>
      </c>
      <c r="I41" s="65">
        <v>45</v>
      </c>
      <c r="J41" s="252">
        <f>(Table2542[[#This Row],[Applications filed, 2021]]-Table2542[[#This Row],[Applications filed, 2020]])/Table2542[[#This Row],[Applications filed, 2020]]</f>
        <v>0.625</v>
      </c>
      <c r="K41" s="251">
        <f>(Table2542[[#This Row],[Total classes in application, 2021]]-Table2542[[#This Row],[Total classes in application, 2020]])/Table2542[[#This Row],[Total classes in application, 2020]]</f>
        <v>1.1111111111111112</v>
      </c>
      <c r="L41" s="251">
        <f>(Table2542[[#This Row],[Trade Marks protected, 2021]]-Table2542[[#This Row],[Trade Marks protected, 2020]])/Table2542[[#This Row],[Trade Marks protected, 2020]]</f>
        <v>0.83333333333333337</v>
      </c>
      <c r="M41" s="251">
        <f>(Table2542[[#This Row],[Total classes protected, 2021]]-Table2542[[#This Row],[Total classes protected, 2020]])/Table2542[[#This Row],[Total classes protected, 2020]]</f>
        <v>1.0454545454545454</v>
      </c>
    </row>
    <row r="42" spans="1:13" x14ac:dyDescent="0.4">
      <c r="A42" s="9" t="s">
        <v>524</v>
      </c>
      <c r="B42" s="68">
        <v>19</v>
      </c>
      <c r="C42" s="65">
        <v>38</v>
      </c>
      <c r="D42" s="65">
        <v>18</v>
      </c>
      <c r="E42" s="65">
        <v>29</v>
      </c>
      <c r="F42" s="65">
        <v>26</v>
      </c>
      <c r="G42" s="65">
        <v>53</v>
      </c>
      <c r="H42" s="65">
        <v>21</v>
      </c>
      <c r="I42" s="65">
        <v>38</v>
      </c>
      <c r="J42" s="252">
        <f>(Table2542[[#This Row],[Applications filed, 2021]]-Table2542[[#This Row],[Applications filed, 2020]])/Table2542[[#This Row],[Applications filed, 2020]]</f>
        <v>0.36842105263157893</v>
      </c>
      <c r="K42" s="251">
        <f>(Table2542[[#This Row],[Total classes in application, 2021]]-Table2542[[#This Row],[Total classes in application, 2020]])/Table2542[[#This Row],[Total classes in application, 2020]]</f>
        <v>0.39473684210526316</v>
      </c>
      <c r="L42" s="251">
        <f>(Table2542[[#This Row],[Trade Marks protected, 2021]]-Table2542[[#This Row],[Trade Marks protected, 2020]])/Table2542[[#This Row],[Trade Marks protected, 2020]]</f>
        <v>0.16666666666666666</v>
      </c>
      <c r="M42" s="251">
        <f>(Table2542[[#This Row],[Total classes protected, 2021]]-Table2542[[#This Row],[Total classes protected, 2020]])/Table2542[[#This Row],[Total classes protected, 2020]]</f>
        <v>0.31034482758620691</v>
      </c>
    </row>
    <row r="43" spans="1:13" x14ac:dyDescent="0.4">
      <c r="A43" s="9" t="s">
        <v>224</v>
      </c>
      <c r="B43" s="68">
        <v>4</v>
      </c>
      <c r="C43" s="65">
        <v>7</v>
      </c>
      <c r="D43" s="65">
        <v>0</v>
      </c>
      <c r="E43" s="65">
        <v>0</v>
      </c>
      <c r="F43" s="65">
        <v>23</v>
      </c>
      <c r="G43" s="65">
        <v>37</v>
      </c>
      <c r="H43" s="65">
        <v>17</v>
      </c>
      <c r="I43" s="65">
        <v>25</v>
      </c>
      <c r="J43" s="252">
        <f>(Table2542[[#This Row],[Applications filed, 2021]]-Table2542[[#This Row],[Applications filed, 2020]])/Table2542[[#This Row],[Applications filed, 2020]]</f>
        <v>4.75</v>
      </c>
      <c r="K43" s="251">
        <f>(Table2542[[#This Row],[Total classes in application, 2021]]-Table2542[[#This Row],[Total classes in application, 2020]])/Table2542[[#This Row],[Total classes in application, 2020]]</f>
        <v>4.2857142857142856</v>
      </c>
      <c r="L43" s="251"/>
      <c r="M43" s="251"/>
    </row>
    <row r="44" spans="1:13" x14ac:dyDescent="0.4">
      <c r="A44" s="9" t="s">
        <v>230</v>
      </c>
      <c r="B44" s="68">
        <v>25</v>
      </c>
      <c r="C44" s="65">
        <v>90</v>
      </c>
      <c r="D44" s="65">
        <v>15</v>
      </c>
      <c r="E44" s="65">
        <v>56</v>
      </c>
      <c r="F44" s="65">
        <v>23</v>
      </c>
      <c r="G44" s="65">
        <v>48</v>
      </c>
      <c r="H44" s="65">
        <v>17</v>
      </c>
      <c r="I44" s="65">
        <v>46</v>
      </c>
      <c r="J44" s="252">
        <f>(Table2542[[#This Row],[Applications filed, 2021]]-Table2542[[#This Row],[Applications filed, 2020]])/Table2542[[#This Row],[Applications filed, 2020]]</f>
        <v>-0.08</v>
      </c>
      <c r="K44" s="251">
        <f>(Table2542[[#This Row],[Total classes in application, 2021]]-Table2542[[#This Row],[Total classes in application, 2020]])/Table2542[[#This Row],[Total classes in application, 2020]]</f>
        <v>-0.46666666666666667</v>
      </c>
      <c r="L44" s="251">
        <f>(Table2542[[#This Row],[Trade Marks protected, 2021]]-Table2542[[#This Row],[Trade Marks protected, 2020]])/Table2542[[#This Row],[Trade Marks protected, 2020]]</f>
        <v>0.13333333333333333</v>
      </c>
      <c r="M44" s="251">
        <f>(Table2542[[#This Row],[Total classes protected, 2021]]-Table2542[[#This Row],[Total classes protected, 2020]])/Table2542[[#This Row],[Total classes protected, 2020]]</f>
        <v>-0.17857142857142858</v>
      </c>
    </row>
    <row r="45" spans="1:13" x14ac:dyDescent="0.4">
      <c r="A45" s="9" t="s">
        <v>188</v>
      </c>
      <c r="B45" s="68">
        <v>11</v>
      </c>
      <c r="C45" s="65">
        <v>23</v>
      </c>
      <c r="D45" s="65">
        <v>10</v>
      </c>
      <c r="E45" s="65">
        <v>20</v>
      </c>
      <c r="F45" s="65">
        <v>22</v>
      </c>
      <c r="G45" s="65">
        <v>64</v>
      </c>
      <c r="H45" s="65">
        <v>17</v>
      </c>
      <c r="I45" s="65">
        <v>35</v>
      </c>
      <c r="J45" s="252">
        <f>(Table2542[[#This Row],[Applications filed, 2021]]-Table2542[[#This Row],[Applications filed, 2020]])/Table2542[[#This Row],[Applications filed, 2020]]</f>
        <v>1</v>
      </c>
      <c r="K45" s="251">
        <f>(Table2542[[#This Row],[Total classes in application, 2021]]-Table2542[[#This Row],[Total classes in application, 2020]])/Table2542[[#This Row],[Total classes in application, 2020]]</f>
        <v>1.7826086956521738</v>
      </c>
      <c r="L45" s="251">
        <f>(Table2542[[#This Row],[Trade Marks protected, 2021]]-Table2542[[#This Row],[Trade Marks protected, 2020]])/Table2542[[#This Row],[Trade Marks protected, 2020]]</f>
        <v>0.7</v>
      </c>
      <c r="M45" s="251">
        <f>(Table2542[[#This Row],[Total classes protected, 2021]]-Table2542[[#This Row],[Total classes protected, 2020]])/Table2542[[#This Row],[Total classes protected, 2020]]</f>
        <v>0.75</v>
      </c>
    </row>
    <row r="46" spans="1:13" x14ac:dyDescent="0.4">
      <c r="A46" s="9" t="s">
        <v>201</v>
      </c>
      <c r="B46" s="68">
        <v>8</v>
      </c>
      <c r="C46" s="65">
        <v>30</v>
      </c>
      <c r="D46" s="65">
        <v>5</v>
      </c>
      <c r="E46" s="65">
        <v>13</v>
      </c>
      <c r="F46" s="65">
        <v>22</v>
      </c>
      <c r="G46" s="65">
        <v>69</v>
      </c>
      <c r="H46" s="65">
        <v>22</v>
      </c>
      <c r="I46" s="65">
        <v>67</v>
      </c>
      <c r="J46" s="252">
        <f>(Table2542[[#This Row],[Applications filed, 2021]]-Table2542[[#This Row],[Applications filed, 2020]])/Table2542[[#This Row],[Applications filed, 2020]]</f>
        <v>1.75</v>
      </c>
      <c r="K46" s="251">
        <f>(Table2542[[#This Row],[Total classes in application, 2021]]-Table2542[[#This Row],[Total classes in application, 2020]])/Table2542[[#This Row],[Total classes in application, 2020]]</f>
        <v>1.3</v>
      </c>
      <c r="L46" s="251">
        <f>(Table2542[[#This Row],[Trade Marks protected, 2021]]-Table2542[[#This Row],[Trade Marks protected, 2020]])/Table2542[[#This Row],[Trade Marks protected, 2020]]</f>
        <v>3.4</v>
      </c>
      <c r="M46" s="251">
        <f>(Table2542[[#This Row],[Total classes protected, 2021]]-Table2542[[#This Row],[Total classes protected, 2020]])/Table2542[[#This Row],[Total classes protected, 2020]]</f>
        <v>4.1538461538461542</v>
      </c>
    </row>
    <row r="47" spans="1:13" x14ac:dyDescent="0.4">
      <c r="A47" s="9" t="s">
        <v>203</v>
      </c>
      <c r="B47" s="68">
        <v>15</v>
      </c>
      <c r="C47" s="65">
        <v>61</v>
      </c>
      <c r="D47" s="65">
        <v>11</v>
      </c>
      <c r="E47" s="65">
        <v>41</v>
      </c>
      <c r="F47" s="65">
        <v>21</v>
      </c>
      <c r="G47" s="65">
        <v>44</v>
      </c>
      <c r="H47" s="65">
        <v>20</v>
      </c>
      <c r="I47" s="65">
        <v>49</v>
      </c>
      <c r="J47" s="252">
        <f>(Table2542[[#This Row],[Applications filed, 2021]]-Table2542[[#This Row],[Applications filed, 2020]])/Table2542[[#This Row],[Applications filed, 2020]]</f>
        <v>0.4</v>
      </c>
      <c r="K47" s="251">
        <f>(Table2542[[#This Row],[Total classes in application, 2021]]-Table2542[[#This Row],[Total classes in application, 2020]])/Table2542[[#This Row],[Total classes in application, 2020]]</f>
        <v>-0.27868852459016391</v>
      </c>
      <c r="L47" s="251">
        <f>(Table2542[[#This Row],[Trade Marks protected, 2021]]-Table2542[[#This Row],[Trade Marks protected, 2020]])/Table2542[[#This Row],[Trade Marks protected, 2020]]</f>
        <v>0.81818181818181823</v>
      </c>
      <c r="M47" s="251">
        <f>(Table2542[[#This Row],[Total classes protected, 2021]]-Table2542[[#This Row],[Total classes protected, 2020]])/Table2542[[#This Row],[Total classes protected, 2020]]</f>
        <v>0.1951219512195122</v>
      </c>
    </row>
    <row r="48" spans="1:13" x14ac:dyDescent="0.4">
      <c r="A48" s="9" t="s">
        <v>240</v>
      </c>
      <c r="B48" s="68">
        <v>6</v>
      </c>
      <c r="C48" s="65">
        <v>15</v>
      </c>
      <c r="D48" s="65">
        <v>7</v>
      </c>
      <c r="E48" s="65">
        <v>10</v>
      </c>
      <c r="F48" s="65">
        <v>21</v>
      </c>
      <c r="G48" s="65">
        <v>53</v>
      </c>
      <c r="H48" s="65">
        <v>12</v>
      </c>
      <c r="I48" s="65">
        <v>27</v>
      </c>
      <c r="J48" s="252">
        <f>(Table2542[[#This Row],[Applications filed, 2021]]-Table2542[[#This Row],[Applications filed, 2020]])/Table2542[[#This Row],[Applications filed, 2020]]</f>
        <v>2.5</v>
      </c>
      <c r="K48" s="251">
        <f>(Table2542[[#This Row],[Total classes in application, 2021]]-Table2542[[#This Row],[Total classes in application, 2020]])/Table2542[[#This Row],[Total classes in application, 2020]]</f>
        <v>2.5333333333333332</v>
      </c>
      <c r="L48" s="251">
        <f>(Table2542[[#This Row],[Trade Marks protected, 2021]]-Table2542[[#This Row],[Trade Marks protected, 2020]])/Table2542[[#This Row],[Trade Marks protected, 2020]]</f>
        <v>0.7142857142857143</v>
      </c>
      <c r="M48" s="251">
        <f>(Table2542[[#This Row],[Total classes protected, 2021]]-Table2542[[#This Row],[Total classes protected, 2020]])/Table2542[[#This Row],[Total classes protected, 2020]]</f>
        <v>1.7</v>
      </c>
    </row>
    <row r="49" spans="1:13" x14ac:dyDescent="0.4">
      <c r="A49" s="9" t="s">
        <v>261</v>
      </c>
      <c r="B49" s="68">
        <v>26</v>
      </c>
      <c r="C49" s="65">
        <v>30</v>
      </c>
      <c r="D49" s="65">
        <v>22</v>
      </c>
      <c r="E49" s="65">
        <v>23</v>
      </c>
      <c r="F49" s="65">
        <v>20</v>
      </c>
      <c r="G49" s="65">
        <v>39</v>
      </c>
      <c r="H49" s="65">
        <v>18</v>
      </c>
      <c r="I49" s="65">
        <v>36</v>
      </c>
      <c r="J49" s="252">
        <f>(Table2542[[#This Row],[Applications filed, 2021]]-Table2542[[#This Row],[Applications filed, 2020]])/Table2542[[#This Row],[Applications filed, 2020]]</f>
        <v>-0.23076923076923078</v>
      </c>
      <c r="K49" s="251">
        <f>(Table2542[[#This Row],[Total classes in application, 2021]]-Table2542[[#This Row],[Total classes in application, 2020]])/Table2542[[#This Row],[Total classes in application, 2020]]</f>
        <v>0.3</v>
      </c>
      <c r="L49" s="251">
        <f>(Table2542[[#This Row],[Trade Marks protected, 2021]]-Table2542[[#This Row],[Trade Marks protected, 2020]])/Table2542[[#This Row],[Trade Marks protected, 2020]]</f>
        <v>-0.18181818181818182</v>
      </c>
      <c r="M49" s="251">
        <f>(Table2542[[#This Row],[Total classes protected, 2021]]-Table2542[[#This Row],[Total classes protected, 2020]])/Table2542[[#This Row],[Total classes protected, 2020]]</f>
        <v>0.56521739130434778</v>
      </c>
    </row>
    <row r="50" spans="1:13" x14ac:dyDescent="0.4">
      <c r="A50" s="9" t="s">
        <v>508</v>
      </c>
      <c r="B50" s="68">
        <v>4</v>
      </c>
      <c r="C50" s="65">
        <v>6</v>
      </c>
      <c r="D50" s="65">
        <v>9</v>
      </c>
      <c r="E50" s="65">
        <v>24</v>
      </c>
      <c r="F50" s="65">
        <v>19</v>
      </c>
      <c r="G50" s="65">
        <v>40</v>
      </c>
      <c r="H50" s="65">
        <v>13</v>
      </c>
      <c r="I50" s="65">
        <v>22</v>
      </c>
      <c r="J50" s="252">
        <f>(Table2542[[#This Row],[Applications filed, 2021]]-Table2542[[#This Row],[Applications filed, 2020]])/Table2542[[#This Row],[Applications filed, 2020]]</f>
        <v>3.75</v>
      </c>
      <c r="K50" s="251">
        <f>(Table2542[[#This Row],[Total classes in application, 2021]]-Table2542[[#This Row],[Total classes in application, 2020]])/Table2542[[#This Row],[Total classes in application, 2020]]</f>
        <v>5.666666666666667</v>
      </c>
      <c r="L50" s="251">
        <f>(Table2542[[#This Row],[Trade Marks protected, 2021]]-Table2542[[#This Row],[Trade Marks protected, 2020]])/Table2542[[#This Row],[Trade Marks protected, 2020]]</f>
        <v>0.44444444444444442</v>
      </c>
      <c r="M50" s="251">
        <f>(Table2542[[#This Row],[Total classes protected, 2021]]-Table2542[[#This Row],[Total classes protected, 2020]])/Table2542[[#This Row],[Total classes protected, 2020]]</f>
        <v>-8.3333333333333329E-2</v>
      </c>
    </row>
    <row r="51" spans="1:13" x14ac:dyDescent="0.4">
      <c r="A51" s="9" t="s">
        <v>246</v>
      </c>
      <c r="B51" s="68">
        <v>20</v>
      </c>
      <c r="C51" s="65">
        <v>51</v>
      </c>
      <c r="D51" s="65">
        <v>12</v>
      </c>
      <c r="E51" s="65">
        <v>25</v>
      </c>
      <c r="F51" s="65">
        <v>17</v>
      </c>
      <c r="G51" s="65">
        <v>54</v>
      </c>
      <c r="H51" s="65">
        <v>12</v>
      </c>
      <c r="I51" s="65">
        <v>34</v>
      </c>
      <c r="J51" s="252">
        <f>(Table2542[[#This Row],[Applications filed, 2021]]-Table2542[[#This Row],[Applications filed, 2020]])/Table2542[[#This Row],[Applications filed, 2020]]</f>
        <v>-0.15</v>
      </c>
      <c r="K51" s="251">
        <f>(Table2542[[#This Row],[Total classes in application, 2021]]-Table2542[[#This Row],[Total classes in application, 2020]])/Table2542[[#This Row],[Total classes in application, 2020]]</f>
        <v>5.8823529411764705E-2</v>
      </c>
      <c r="L51" s="251">
        <f>(Table2542[[#This Row],[Trade Marks protected, 2021]]-Table2542[[#This Row],[Trade Marks protected, 2020]])/Table2542[[#This Row],[Trade Marks protected, 2020]]</f>
        <v>0</v>
      </c>
      <c r="M51" s="251">
        <f>(Table2542[[#This Row],[Total classes protected, 2021]]-Table2542[[#This Row],[Total classes protected, 2020]])/Table2542[[#This Row],[Total classes protected, 2020]]</f>
        <v>0.36</v>
      </c>
    </row>
    <row r="52" spans="1:13" x14ac:dyDescent="0.4">
      <c r="A52" s="9" t="s">
        <v>254</v>
      </c>
      <c r="B52" s="68">
        <v>14</v>
      </c>
      <c r="C52" s="65">
        <v>27</v>
      </c>
      <c r="D52" s="65">
        <v>7</v>
      </c>
      <c r="E52" s="65">
        <v>23</v>
      </c>
      <c r="F52" s="65">
        <v>17</v>
      </c>
      <c r="G52" s="65">
        <v>44</v>
      </c>
      <c r="H52" s="65">
        <v>23</v>
      </c>
      <c r="I52" s="65">
        <v>58</v>
      </c>
      <c r="J52" s="252">
        <f>(Table2542[[#This Row],[Applications filed, 2021]]-Table2542[[#This Row],[Applications filed, 2020]])/Table2542[[#This Row],[Applications filed, 2020]]</f>
        <v>0.21428571428571427</v>
      </c>
      <c r="K52" s="251">
        <f>(Table2542[[#This Row],[Total classes in application, 2021]]-Table2542[[#This Row],[Total classes in application, 2020]])/Table2542[[#This Row],[Total classes in application, 2020]]</f>
        <v>0.62962962962962965</v>
      </c>
      <c r="L52" s="251">
        <f>(Table2542[[#This Row],[Trade Marks protected, 2021]]-Table2542[[#This Row],[Trade Marks protected, 2020]])/Table2542[[#This Row],[Trade Marks protected, 2020]]</f>
        <v>2.2857142857142856</v>
      </c>
      <c r="M52" s="251">
        <f>(Table2542[[#This Row],[Total classes protected, 2021]]-Table2542[[#This Row],[Total classes protected, 2020]])/Table2542[[#This Row],[Total classes protected, 2020]]</f>
        <v>1.5217391304347827</v>
      </c>
    </row>
    <row r="53" spans="1:13" x14ac:dyDescent="0.4">
      <c r="A53" s="9" t="s">
        <v>507</v>
      </c>
      <c r="B53" s="68">
        <v>12</v>
      </c>
      <c r="C53" s="65">
        <v>37</v>
      </c>
      <c r="D53" s="65">
        <v>10</v>
      </c>
      <c r="E53" s="65">
        <v>31</v>
      </c>
      <c r="F53" s="65">
        <v>15</v>
      </c>
      <c r="G53" s="65">
        <v>34</v>
      </c>
      <c r="H53" s="65">
        <v>8</v>
      </c>
      <c r="I53" s="65">
        <v>21</v>
      </c>
      <c r="J53" s="252">
        <f>(Table2542[[#This Row],[Applications filed, 2021]]-Table2542[[#This Row],[Applications filed, 2020]])/Table2542[[#This Row],[Applications filed, 2020]]</f>
        <v>0.25</v>
      </c>
      <c r="K53" s="251">
        <f>(Table2542[[#This Row],[Total classes in application, 2021]]-Table2542[[#This Row],[Total classes in application, 2020]])/Table2542[[#This Row],[Total classes in application, 2020]]</f>
        <v>-8.1081081081081086E-2</v>
      </c>
      <c r="L53" s="251">
        <f>(Table2542[[#This Row],[Trade Marks protected, 2021]]-Table2542[[#This Row],[Trade Marks protected, 2020]])/Table2542[[#This Row],[Trade Marks protected, 2020]]</f>
        <v>-0.2</v>
      </c>
      <c r="M53" s="251">
        <f>(Table2542[[#This Row],[Total classes protected, 2021]]-Table2542[[#This Row],[Total classes protected, 2020]])/Table2542[[#This Row],[Total classes protected, 2020]]</f>
        <v>-0.32258064516129031</v>
      </c>
    </row>
    <row r="54" spans="1:13" x14ac:dyDescent="0.4">
      <c r="A54" s="9" t="s">
        <v>189</v>
      </c>
      <c r="B54" s="68">
        <v>14</v>
      </c>
      <c r="C54" s="65">
        <v>48</v>
      </c>
      <c r="D54" s="65">
        <v>8</v>
      </c>
      <c r="E54" s="65">
        <v>14</v>
      </c>
      <c r="F54" s="65">
        <v>14</v>
      </c>
      <c r="G54" s="65">
        <v>55</v>
      </c>
      <c r="H54" s="65">
        <v>9</v>
      </c>
      <c r="I54" s="65">
        <v>40</v>
      </c>
      <c r="J54" s="252">
        <f>(Table2542[[#This Row],[Applications filed, 2021]]-Table2542[[#This Row],[Applications filed, 2020]])/Table2542[[#This Row],[Applications filed, 2020]]</f>
        <v>0</v>
      </c>
      <c r="K54" s="251">
        <f>(Table2542[[#This Row],[Total classes in application, 2021]]-Table2542[[#This Row],[Total classes in application, 2020]])/Table2542[[#This Row],[Total classes in application, 2020]]</f>
        <v>0.14583333333333334</v>
      </c>
      <c r="L54" s="251">
        <f>(Table2542[[#This Row],[Trade Marks protected, 2021]]-Table2542[[#This Row],[Trade Marks protected, 2020]])/Table2542[[#This Row],[Trade Marks protected, 2020]]</f>
        <v>0.125</v>
      </c>
      <c r="M54" s="251">
        <f>(Table2542[[#This Row],[Total classes protected, 2021]]-Table2542[[#This Row],[Total classes protected, 2020]])/Table2542[[#This Row],[Total classes protected, 2020]]</f>
        <v>1.8571428571428572</v>
      </c>
    </row>
    <row r="55" spans="1:13" x14ac:dyDescent="0.4">
      <c r="A55" s="9" t="s">
        <v>535</v>
      </c>
      <c r="B55" s="68">
        <v>2</v>
      </c>
      <c r="C55" s="65">
        <v>4</v>
      </c>
      <c r="D55" s="65">
        <v>2</v>
      </c>
      <c r="E55" s="65">
        <v>4</v>
      </c>
      <c r="F55" s="65">
        <v>14</v>
      </c>
      <c r="G55" s="65">
        <v>32</v>
      </c>
      <c r="H55" s="65">
        <v>5</v>
      </c>
      <c r="I55" s="65">
        <v>13</v>
      </c>
      <c r="J55" s="252">
        <f>(Table2542[[#This Row],[Applications filed, 2021]]-Table2542[[#This Row],[Applications filed, 2020]])/Table2542[[#This Row],[Applications filed, 2020]]</f>
        <v>6</v>
      </c>
      <c r="K55" s="251">
        <f>(Table2542[[#This Row],[Total classes in application, 2021]]-Table2542[[#This Row],[Total classes in application, 2020]])/Table2542[[#This Row],[Total classes in application, 2020]]</f>
        <v>7</v>
      </c>
      <c r="L55" s="251">
        <f>(Table2542[[#This Row],[Trade Marks protected, 2021]]-Table2542[[#This Row],[Trade Marks protected, 2020]])/Table2542[[#This Row],[Trade Marks protected, 2020]]</f>
        <v>1.5</v>
      </c>
      <c r="M55" s="251">
        <f>(Table2542[[#This Row],[Total classes protected, 2021]]-Table2542[[#This Row],[Total classes protected, 2020]])/Table2542[[#This Row],[Total classes protected, 2020]]</f>
        <v>2.25</v>
      </c>
    </row>
    <row r="56" spans="1:13" x14ac:dyDescent="0.4">
      <c r="A56" s="9" t="s">
        <v>196</v>
      </c>
      <c r="B56" s="68">
        <v>10</v>
      </c>
      <c r="C56" s="65">
        <v>22</v>
      </c>
      <c r="D56" s="65">
        <v>4</v>
      </c>
      <c r="E56" s="65">
        <v>6</v>
      </c>
      <c r="F56" s="65">
        <v>11</v>
      </c>
      <c r="G56" s="65">
        <v>22</v>
      </c>
      <c r="H56" s="65">
        <v>11</v>
      </c>
      <c r="I56" s="65">
        <v>27</v>
      </c>
      <c r="J56" s="252">
        <f>(Table2542[[#This Row],[Applications filed, 2021]]-Table2542[[#This Row],[Applications filed, 2020]])/Table2542[[#This Row],[Applications filed, 2020]]</f>
        <v>0.1</v>
      </c>
      <c r="K56" s="251">
        <f>(Table2542[[#This Row],[Total classes in application, 2021]]-Table2542[[#This Row],[Total classes in application, 2020]])/Table2542[[#This Row],[Total classes in application, 2020]]</f>
        <v>0</v>
      </c>
      <c r="L56" s="251">
        <f>(Table2542[[#This Row],[Trade Marks protected, 2021]]-Table2542[[#This Row],[Trade Marks protected, 2020]])/Table2542[[#This Row],[Trade Marks protected, 2020]]</f>
        <v>1.75</v>
      </c>
      <c r="M56" s="251">
        <f>(Table2542[[#This Row],[Total classes protected, 2021]]-Table2542[[#This Row],[Total classes protected, 2020]])/Table2542[[#This Row],[Total classes protected, 2020]]</f>
        <v>3.5</v>
      </c>
    </row>
    <row r="57" spans="1:13" x14ac:dyDescent="0.4">
      <c r="A57" s="9" t="s">
        <v>206</v>
      </c>
      <c r="B57" s="68">
        <v>16</v>
      </c>
      <c r="C57" s="65">
        <v>34</v>
      </c>
      <c r="D57" s="65">
        <v>10</v>
      </c>
      <c r="E57" s="65">
        <v>27</v>
      </c>
      <c r="F57" s="65">
        <v>11</v>
      </c>
      <c r="G57" s="65">
        <v>19</v>
      </c>
      <c r="H57" s="65">
        <v>12</v>
      </c>
      <c r="I57" s="65">
        <v>26</v>
      </c>
      <c r="J57" s="252">
        <f>(Table2542[[#This Row],[Applications filed, 2021]]-Table2542[[#This Row],[Applications filed, 2020]])/Table2542[[#This Row],[Applications filed, 2020]]</f>
        <v>-0.3125</v>
      </c>
      <c r="K57" s="251">
        <f>(Table2542[[#This Row],[Total classes in application, 2021]]-Table2542[[#This Row],[Total classes in application, 2020]])/Table2542[[#This Row],[Total classes in application, 2020]]</f>
        <v>-0.44117647058823528</v>
      </c>
      <c r="L57" s="251">
        <f>(Table2542[[#This Row],[Trade Marks protected, 2021]]-Table2542[[#This Row],[Trade Marks protected, 2020]])/Table2542[[#This Row],[Trade Marks protected, 2020]]</f>
        <v>0.2</v>
      </c>
      <c r="M57" s="251">
        <f>(Table2542[[#This Row],[Total classes protected, 2021]]-Table2542[[#This Row],[Total classes protected, 2020]])/Table2542[[#This Row],[Total classes protected, 2020]]</f>
        <v>-3.7037037037037035E-2</v>
      </c>
    </row>
    <row r="58" spans="1:13" x14ac:dyDescent="0.4">
      <c r="A58" s="9" t="s">
        <v>253</v>
      </c>
      <c r="B58" s="68">
        <v>5</v>
      </c>
      <c r="C58" s="65">
        <v>11</v>
      </c>
      <c r="D58" s="65">
        <v>5</v>
      </c>
      <c r="E58" s="65">
        <v>11</v>
      </c>
      <c r="F58" s="65">
        <v>11</v>
      </c>
      <c r="G58" s="65">
        <v>24</v>
      </c>
      <c r="H58" s="65">
        <v>10</v>
      </c>
      <c r="I58" s="65">
        <v>22</v>
      </c>
      <c r="J58" s="252">
        <f>(Table2542[[#This Row],[Applications filed, 2021]]-Table2542[[#This Row],[Applications filed, 2020]])/Table2542[[#This Row],[Applications filed, 2020]]</f>
        <v>1.2</v>
      </c>
      <c r="K58" s="251">
        <f>(Table2542[[#This Row],[Total classes in application, 2021]]-Table2542[[#This Row],[Total classes in application, 2020]])/Table2542[[#This Row],[Total classes in application, 2020]]</f>
        <v>1.1818181818181819</v>
      </c>
      <c r="L58" s="251">
        <f>(Table2542[[#This Row],[Trade Marks protected, 2021]]-Table2542[[#This Row],[Trade Marks protected, 2020]])/Table2542[[#This Row],[Trade Marks protected, 2020]]</f>
        <v>1</v>
      </c>
      <c r="M58" s="251">
        <f>(Table2542[[#This Row],[Total classes protected, 2021]]-Table2542[[#This Row],[Total classes protected, 2020]])/Table2542[[#This Row],[Total classes protected, 2020]]</f>
        <v>1</v>
      </c>
    </row>
    <row r="59" spans="1:13" x14ac:dyDescent="0.4">
      <c r="A59" s="9" t="s">
        <v>187</v>
      </c>
      <c r="B59" s="68">
        <v>5</v>
      </c>
      <c r="C59" s="65">
        <v>7</v>
      </c>
      <c r="D59" s="65">
        <v>4</v>
      </c>
      <c r="E59" s="65">
        <v>6</v>
      </c>
      <c r="F59" s="65">
        <v>7</v>
      </c>
      <c r="G59" s="65">
        <v>8</v>
      </c>
      <c r="H59" s="65">
        <v>5</v>
      </c>
      <c r="I59" s="65">
        <v>5</v>
      </c>
      <c r="J59" s="252">
        <f>(Table2542[[#This Row],[Applications filed, 2021]]-Table2542[[#This Row],[Applications filed, 2020]])/Table2542[[#This Row],[Applications filed, 2020]]</f>
        <v>0.4</v>
      </c>
      <c r="K59" s="251">
        <f>(Table2542[[#This Row],[Total classes in application, 2021]]-Table2542[[#This Row],[Total classes in application, 2020]])/Table2542[[#This Row],[Total classes in application, 2020]]</f>
        <v>0.14285714285714285</v>
      </c>
      <c r="L59" s="251">
        <f>(Table2542[[#This Row],[Trade Marks protected, 2021]]-Table2542[[#This Row],[Trade Marks protected, 2020]])/Table2542[[#This Row],[Trade Marks protected, 2020]]</f>
        <v>0.25</v>
      </c>
      <c r="M59" s="251">
        <f>(Table2542[[#This Row],[Total classes protected, 2021]]-Table2542[[#This Row],[Total classes protected, 2020]])/Table2542[[#This Row],[Total classes protected, 2020]]</f>
        <v>-0.16666666666666666</v>
      </c>
    </row>
    <row r="60" spans="1:13" x14ac:dyDescent="0.4">
      <c r="A60" s="9" t="s">
        <v>237</v>
      </c>
      <c r="B60" s="68">
        <v>0</v>
      </c>
      <c r="C60" s="65">
        <v>0</v>
      </c>
      <c r="D60" s="65">
        <v>0</v>
      </c>
      <c r="E60" s="65">
        <v>0</v>
      </c>
      <c r="F60" s="65">
        <v>7</v>
      </c>
      <c r="G60" s="65">
        <v>7</v>
      </c>
      <c r="H60" s="65">
        <v>4</v>
      </c>
      <c r="I60" s="65">
        <v>4</v>
      </c>
      <c r="J60" s="252"/>
      <c r="K60" s="251"/>
      <c r="L60" s="251"/>
      <c r="M60" s="251"/>
    </row>
    <row r="61" spans="1:13" x14ac:dyDescent="0.4">
      <c r="A61" s="9" t="s">
        <v>493</v>
      </c>
      <c r="B61" s="68">
        <v>4</v>
      </c>
      <c r="C61" s="65">
        <v>6</v>
      </c>
      <c r="D61" s="65">
        <v>2</v>
      </c>
      <c r="E61" s="65">
        <v>4</v>
      </c>
      <c r="F61" s="65">
        <v>6</v>
      </c>
      <c r="G61" s="65">
        <v>9</v>
      </c>
      <c r="H61" s="65">
        <v>5</v>
      </c>
      <c r="I61" s="65">
        <v>10</v>
      </c>
      <c r="J61" s="252">
        <f>(Table2542[[#This Row],[Applications filed, 2021]]-Table2542[[#This Row],[Applications filed, 2020]])/Table2542[[#This Row],[Applications filed, 2020]]</f>
        <v>0.5</v>
      </c>
      <c r="K61" s="251">
        <f>(Table2542[[#This Row],[Total classes in application, 2021]]-Table2542[[#This Row],[Total classes in application, 2020]])/Table2542[[#This Row],[Total classes in application, 2020]]</f>
        <v>0.5</v>
      </c>
      <c r="L61" s="251">
        <f>(Table2542[[#This Row],[Trade Marks protected, 2021]]-Table2542[[#This Row],[Trade Marks protected, 2020]])/Table2542[[#This Row],[Trade Marks protected, 2020]]</f>
        <v>1.5</v>
      </c>
      <c r="M61" s="251">
        <f>(Table2542[[#This Row],[Total classes protected, 2021]]-Table2542[[#This Row],[Total classes protected, 2020]])/Table2542[[#This Row],[Total classes protected, 2020]]</f>
        <v>1.5</v>
      </c>
    </row>
    <row r="62" spans="1:13" x14ac:dyDescent="0.4">
      <c r="A62" s="9" t="s">
        <v>501</v>
      </c>
      <c r="B62" s="68">
        <v>15</v>
      </c>
      <c r="C62" s="65">
        <v>31</v>
      </c>
      <c r="D62" s="65">
        <v>16</v>
      </c>
      <c r="E62" s="65">
        <v>33</v>
      </c>
      <c r="F62" s="65">
        <v>6</v>
      </c>
      <c r="G62" s="65">
        <v>18</v>
      </c>
      <c r="H62" s="65">
        <v>6</v>
      </c>
      <c r="I62" s="65">
        <v>18</v>
      </c>
      <c r="J62" s="252">
        <f>(Table2542[[#This Row],[Applications filed, 2021]]-Table2542[[#This Row],[Applications filed, 2020]])/Table2542[[#This Row],[Applications filed, 2020]]</f>
        <v>-0.6</v>
      </c>
      <c r="K62" s="251">
        <f>(Table2542[[#This Row],[Total classes in application, 2021]]-Table2542[[#This Row],[Total classes in application, 2020]])/Table2542[[#This Row],[Total classes in application, 2020]]</f>
        <v>-0.41935483870967744</v>
      </c>
      <c r="L62" s="251">
        <f>(Table2542[[#This Row],[Trade Marks protected, 2021]]-Table2542[[#This Row],[Trade Marks protected, 2020]])/Table2542[[#This Row],[Trade Marks protected, 2020]]</f>
        <v>-0.625</v>
      </c>
      <c r="M62" s="251">
        <f>(Table2542[[#This Row],[Total classes protected, 2021]]-Table2542[[#This Row],[Total classes protected, 2020]])/Table2542[[#This Row],[Total classes protected, 2020]]</f>
        <v>-0.45454545454545453</v>
      </c>
    </row>
    <row r="63" spans="1:13" x14ac:dyDescent="0.4">
      <c r="A63" s="9" t="s">
        <v>498</v>
      </c>
      <c r="B63" s="68">
        <v>2</v>
      </c>
      <c r="C63" s="65">
        <v>4</v>
      </c>
      <c r="D63" s="65">
        <v>3</v>
      </c>
      <c r="E63" s="65">
        <v>7</v>
      </c>
      <c r="F63" s="65">
        <v>5</v>
      </c>
      <c r="G63" s="65">
        <v>11</v>
      </c>
      <c r="H63" s="65">
        <v>5</v>
      </c>
      <c r="I63" s="65">
        <v>7</v>
      </c>
      <c r="J63" s="252">
        <f>(Table2542[[#This Row],[Applications filed, 2021]]-Table2542[[#This Row],[Applications filed, 2020]])/Table2542[[#This Row],[Applications filed, 2020]]</f>
        <v>1.5</v>
      </c>
      <c r="K63" s="251">
        <f>(Table2542[[#This Row],[Total classes in application, 2021]]-Table2542[[#This Row],[Total classes in application, 2020]])/Table2542[[#This Row],[Total classes in application, 2020]]</f>
        <v>1.75</v>
      </c>
      <c r="L63" s="251">
        <f>(Table2542[[#This Row],[Trade Marks protected, 2021]]-Table2542[[#This Row],[Trade Marks protected, 2020]])/Table2542[[#This Row],[Trade Marks protected, 2020]]</f>
        <v>0.66666666666666663</v>
      </c>
      <c r="M63" s="251">
        <f>(Table2542[[#This Row],[Total classes protected, 2021]]-Table2542[[#This Row],[Total classes protected, 2020]])/Table2542[[#This Row],[Total classes protected, 2020]]</f>
        <v>0</v>
      </c>
    </row>
    <row r="64" spans="1:13" x14ac:dyDescent="0.4">
      <c r="A64" s="9" t="s">
        <v>229</v>
      </c>
      <c r="B64" s="68">
        <v>6</v>
      </c>
      <c r="C64" s="65">
        <v>11</v>
      </c>
      <c r="D64" s="65">
        <v>6</v>
      </c>
      <c r="E64" s="65">
        <v>9</v>
      </c>
      <c r="F64" s="65">
        <v>5</v>
      </c>
      <c r="G64" s="65">
        <v>8</v>
      </c>
      <c r="H64" s="65">
        <v>1</v>
      </c>
      <c r="I64" s="65">
        <v>3</v>
      </c>
      <c r="J64" s="252">
        <f>(Table2542[[#This Row],[Applications filed, 2021]]-Table2542[[#This Row],[Applications filed, 2020]])/Table2542[[#This Row],[Applications filed, 2020]]</f>
        <v>-0.16666666666666666</v>
      </c>
      <c r="K64" s="251">
        <f>(Table2542[[#This Row],[Total classes in application, 2021]]-Table2542[[#This Row],[Total classes in application, 2020]])/Table2542[[#This Row],[Total classes in application, 2020]]</f>
        <v>-0.27272727272727271</v>
      </c>
      <c r="L64" s="251">
        <f>(Table2542[[#This Row],[Trade Marks protected, 2021]]-Table2542[[#This Row],[Trade Marks protected, 2020]])/Table2542[[#This Row],[Trade Marks protected, 2020]]</f>
        <v>-0.83333333333333337</v>
      </c>
      <c r="M64" s="251">
        <f>(Table2542[[#This Row],[Total classes protected, 2021]]-Table2542[[#This Row],[Total classes protected, 2020]])/Table2542[[#This Row],[Total classes protected, 2020]]</f>
        <v>-0.66666666666666663</v>
      </c>
    </row>
    <row r="65" spans="1:13" x14ac:dyDescent="0.4">
      <c r="A65" s="9" t="s">
        <v>758</v>
      </c>
      <c r="B65" s="68">
        <v>0</v>
      </c>
      <c r="C65" s="65">
        <v>0</v>
      </c>
      <c r="D65" s="65">
        <v>0</v>
      </c>
      <c r="E65" s="65">
        <v>0</v>
      </c>
      <c r="F65" s="65">
        <v>5</v>
      </c>
      <c r="G65" s="65">
        <v>5</v>
      </c>
      <c r="H65" s="65">
        <v>0</v>
      </c>
      <c r="I65" s="65">
        <v>0</v>
      </c>
      <c r="J65" s="252"/>
      <c r="K65" s="251"/>
      <c r="L65" s="251"/>
      <c r="M65" s="251"/>
    </row>
    <row r="66" spans="1:13" x14ac:dyDescent="0.4">
      <c r="A66" s="9" t="s">
        <v>478</v>
      </c>
      <c r="B66" s="68">
        <v>0</v>
      </c>
      <c r="C66" s="65">
        <v>0</v>
      </c>
      <c r="D66" s="65">
        <v>1</v>
      </c>
      <c r="E66" s="65">
        <v>2</v>
      </c>
      <c r="F66" s="65">
        <v>4</v>
      </c>
      <c r="G66" s="65">
        <v>12</v>
      </c>
      <c r="H66" s="65">
        <v>3</v>
      </c>
      <c r="I66" s="65">
        <v>9</v>
      </c>
      <c r="J66" s="252"/>
      <c r="K66" s="251"/>
      <c r="L66" s="251">
        <f>(Table2542[[#This Row],[Trade Marks protected, 2021]]-Table2542[[#This Row],[Trade Marks protected, 2020]])/Table2542[[#This Row],[Trade Marks protected, 2020]]</f>
        <v>2</v>
      </c>
      <c r="M66" s="251">
        <f>(Table2542[[#This Row],[Total classes protected, 2021]]-Table2542[[#This Row],[Total classes protected, 2020]])/Table2542[[#This Row],[Total classes protected, 2020]]</f>
        <v>3.5</v>
      </c>
    </row>
    <row r="67" spans="1:13" x14ac:dyDescent="0.4">
      <c r="A67" s="9" t="s">
        <v>167</v>
      </c>
      <c r="B67" s="68">
        <v>3</v>
      </c>
      <c r="C67" s="65">
        <v>5</v>
      </c>
      <c r="D67" s="65">
        <v>2</v>
      </c>
      <c r="E67" s="65">
        <v>3</v>
      </c>
      <c r="F67" s="65">
        <v>4</v>
      </c>
      <c r="G67" s="65">
        <v>10</v>
      </c>
      <c r="H67" s="65">
        <v>2</v>
      </c>
      <c r="I67" s="65">
        <v>8</v>
      </c>
      <c r="J67" s="252">
        <f>(Table2542[[#This Row],[Applications filed, 2021]]-Table2542[[#This Row],[Applications filed, 2020]])/Table2542[[#This Row],[Applications filed, 2020]]</f>
        <v>0.33333333333333331</v>
      </c>
      <c r="K67" s="251">
        <f>(Table2542[[#This Row],[Total classes in application, 2021]]-Table2542[[#This Row],[Total classes in application, 2020]])/Table2542[[#This Row],[Total classes in application, 2020]]</f>
        <v>1</v>
      </c>
      <c r="L67" s="251">
        <f>(Table2542[[#This Row],[Trade Marks protected, 2021]]-Table2542[[#This Row],[Trade Marks protected, 2020]])/Table2542[[#This Row],[Trade Marks protected, 2020]]</f>
        <v>0</v>
      </c>
      <c r="M67" s="251">
        <f>(Table2542[[#This Row],[Total classes protected, 2021]]-Table2542[[#This Row],[Total classes protected, 2020]])/Table2542[[#This Row],[Total classes protected, 2020]]</f>
        <v>1.6666666666666667</v>
      </c>
    </row>
    <row r="68" spans="1:13" x14ac:dyDescent="0.4">
      <c r="A68" s="9" t="s">
        <v>178</v>
      </c>
      <c r="B68" s="68">
        <v>2</v>
      </c>
      <c r="C68" s="65">
        <v>3</v>
      </c>
      <c r="D68" s="65">
        <v>2</v>
      </c>
      <c r="E68" s="65">
        <v>2</v>
      </c>
      <c r="F68" s="65">
        <v>4</v>
      </c>
      <c r="G68" s="65">
        <v>8</v>
      </c>
      <c r="H68" s="65">
        <v>2</v>
      </c>
      <c r="I68" s="65">
        <v>2</v>
      </c>
      <c r="J68" s="252">
        <f>(Table2542[[#This Row],[Applications filed, 2021]]-Table2542[[#This Row],[Applications filed, 2020]])/Table2542[[#This Row],[Applications filed, 2020]]</f>
        <v>1</v>
      </c>
      <c r="K68" s="251">
        <f>(Table2542[[#This Row],[Total classes in application, 2021]]-Table2542[[#This Row],[Total classes in application, 2020]])/Table2542[[#This Row],[Total classes in application, 2020]]</f>
        <v>1.6666666666666667</v>
      </c>
      <c r="L68" s="251">
        <f>(Table2542[[#This Row],[Trade Marks protected, 2021]]-Table2542[[#This Row],[Trade Marks protected, 2020]])/Table2542[[#This Row],[Trade Marks protected, 2020]]</f>
        <v>0</v>
      </c>
      <c r="M68" s="251">
        <f>(Table2542[[#This Row],[Total classes protected, 2021]]-Table2542[[#This Row],[Total classes protected, 2020]])/Table2542[[#This Row],[Total classes protected, 2020]]</f>
        <v>0</v>
      </c>
    </row>
    <row r="69" spans="1:13" x14ac:dyDescent="0.4">
      <c r="A69" s="9" t="s">
        <v>215</v>
      </c>
      <c r="B69" s="68">
        <v>7</v>
      </c>
      <c r="C69" s="65">
        <v>15</v>
      </c>
      <c r="D69" s="65">
        <v>2</v>
      </c>
      <c r="E69" s="65">
        <v>3</v>
      </c>
      <c r="F69" s="65">
        <v>4</v>
      </c>
      <c r="G69" s="65">
        <v>9</v>
      </c>
      <c r="H69" s="65">
        <v>4</v>
      </c>
      <c r="I69" s="65">
        <v>8</v>
      </c>
      <c r="J69" s="252">
        <f>(Table2542[[#This Row],[Applications filed, 2021]]-Table2542[[#This Row],[Applications filed, 2020]])/Table2542[[#This Row],[Applications filed, 2020]]</f>
        <v>-0.42857142857142855</v>
      </c>
      <c r="K69" s="251">
        <f>(Table2542[[#This Row],[Total classes in application, 2021]]-Table2542[[#This Row],[Total classes in application, 2020]])/Table2542[[#This Row],[Total classes in application, 2020]]</f>
        <v>-0.4</v>
      </c>
      <c r="L69" s="251">
        <f>(Table2542[[#This Row],[Trade Marks protected, 2021]]-Table2542[[#This Row],[Trade Marks protected, 2020]])/Table2542[[#This Row],[Trade Marks protected, 2020]]</f>
        <v>1</v>
      </c>
      <c r="M69" s="251">
        <f>(Table2542[[#This Row],[Total classes protected, 2021]]-Table2542[[#This Row],[Total classes protected, 2020]])/Table2542[[#This Row],[Total classes protected, 2020]]</f>
        <v>1.6666666666666667</v>
      </c>
    </row>
    <row r="70" spans="1:13" x14ac:dyDescent="0.4">
      <c r="A70" s="9" t="s">
        <v>195</v>
      </c>
      <c r="B70" s="68">
        <v>2</v>
      </c>
      <c r="C70" s="65">
        <v>3</v>
      </c>
      <c r="D70" s="65">
        <v>5</v>
      </c>
      <c r="E70" s="65">
        <v>13</v>
      </c>
      <c r="F70" s="65">
        <v>3</v>
      </c>
      <c r="G70" s="65">
        <v>4</v>
      </c>
      <c r="H70" s="65">
        <v>3</v>
      </c>
      <c r="I70" s="65">
        <v>5</v>
      </c>
      <c r="J70" s="252">
        <f>(Table2542[[#This Row],[Applications filed, 2021]]-Table2542[[#This Row],[Applications filed, 2020]])/Table2542[[#This Row],[Applications filed, 2020]]</f>
        <v>0.5</v>
      </c>
      <c r="K70" s="251">
        <f>(Table2542[[#This Row],[Total classes in application, 2021]]-Table2542[[#This Row],[Total classes in application, 2020]])/Table2542[[#This Row],[Total classes in application, 2020]]</f>
        <v>0.33333333333333331</v>
      </c>
      <c r="L70" s="251">
        <f>(Table2542[[#This Row],[Trade Marks protected, 2021]]-Table2542[[#This Row],[Trade Marks protected, 2020]])/Table2542[[#This Row],[Trade Marks protected, 2020]]</f>
        <v>-0.4</v>
      </c>
      <c r="M70" s="251">
        <f>(Table2542[[#This Row],[Total classes protected, 2021]]-Table2542[[#This Row],[Total classes protected, 2020]])/Table2542[[#This Row],[Total classes protected, 2020]]</f>
        <v>-0.61538461538461542</v>
      </c>
    </row>
    <row r="71" spans="1:13" x14ac:dyDescent="0.4">
      <c r="A71" s="9" t="s">
        <v>519</v>
      </c>
      <c r="B71" s="68">
        <v>0</v>
      </c>
      <c r="C71" s="65">
        <v>0</v>
      </c>
      <c r="D71" s="65">
        <v>0</v>
      </c>
      <c r="E71" s="65">
        <v>0</v>
      </c>
      <c r="F71" s="65">
        <v>3</v>
      </c>
      <c r="G71" s="65">
        <v>3</v>
      </c>
      <c r="H71" s="65">
        <v>1</v>
      </c>
      <c r="I71" s="65">
        <v>1</v>
      </c>
      <c r="J71" s="252"/>
      <c r="K71" s="251"/>
      <c r="L71" s="251"/>
      <c r="M71" s="251"/>
    </row>
    <row r="72" spans="1:13" x14ac:dyDescent="0.4">
      <c r="A72" s="9" t="s">
        <v>490</v>
      </c>
      <c r="B72" s="68">
        <v>0</v>
      </c>
      <c r="C72" s="65">
        <v>0</v>
      </c>
      <c r="D72" s="65">
        <v>0</v>
      </c>
      <c r="E72" s="65">
        <v>0</v>
      </c>
      <c r="F72" s="65">
        <v>2</v>
      </c>
      <c r="G72" s="65">
        <v>6</v>
      </c>
      <c r="H72" s="65">
        <v>2</v>
      </c>
      <c r="I72" s="65">
        <v>6</v>
      </c>
      <c r="J72" s="252"/>
      <c r="K72" s="251"/>
      <c r="L72" s="251"/>
      <c r="M72" s="251"/>
    </row>
    <row r="73" spans="1:13" x14ac:dyDescent="0.4">
      <c r="A73" s="9" t="s">
        <v>505</v>
      </c>
      <c r="B73" s="68">
        <v>5</v>
      </c>
      <c r="C73" s="65">
        <v>17</v>
      </c>
      <c r="D73" s="65">
        <v>3</v>
      </c>
      <c r="E73" s="65">
        <v>4</v>
      </c>
      <c r="F73" s="65">
        <v>2</v>
      </c>
      <c r="G73" s="65">
        <v>6</v>
      </c>
      <c r="H73" s="65">
        <v>3</v>
      </c>
      <c r="I73" s="65">
        <v>16</v>
      </c>
      <c r="J73" s="252">
        <f>(Table2542[[#This Row],[Applications filed, 2021]]-Table2542[[#This Row],[Applications filed, 2020]])/Table2542[[#This Row],[Applications filed, 2020]]</f>
        <v>-0.6</v>
      </c>
      <c r="K73" s="251">
        <f>(Table2542[[#This Row],[Total classes in application, 2021]]-Table2542[[#This Row],[Total classes in application, 2020]])/Table2542[[#This Row],[Total classes in application, 2020]]</f>
        <v>-0.6470588235294118</v>
      </c>
      <c r="L73" s="251">
        <f>(Table2542[[#This Row],[Trade Marks protected, 2021]]-Table2542[[#This Row],[Trade Marks protected, 2020]])/Table2542[[#This Row],[Trade Marks protected, 2020]]</f>
        <v>0</v>
      </c>
      <c r="M73" s="251">
        <f>(Table2542[[#This Row],[Total classes protected, 2021]]-Table2542[[#This Row],[Total classes protected, 2020]])/Table2542[[#This Row],[Total classes protected, 2020]]</f>
        <v>3</v>
      </c>
    </row>
    <row r="74" spans="1:13" x14ac:dyDescent="0.4">
      <c r="A74" s="9" t="s">
        <v>526</v>
      </c>
      <c r="B74" s="68">
        <v>0</v>
      </c>
      <c r="C74" s="65">
        <v>0</v>
      </c>
      <c r="D74" s="65">
        <v>0</v>
      </c>
      <c r="E74" s="65">
        <v>0</v>
      </c>
      <c r="F74" s="65">
        <v>2</v>
      </c>
      <c r="G74" s="65">
        <v>2</v>
      </c>
      <c r="H74" s="65">
        <v>2</v>
      </c>
      <c r="I74" s="65">
        <v>2</v>
      </c>
      <c r="J74" s="252"/>
      <c r="K74" s="251"/>
      <c r="L74" s="251"/>
      <c r="M74" s="251"/>
    </row>
    <row r="75" spans="1:13" x14ac:dyDescent="0.4">
      <c r="A75" s="9" t="s">
        <v>479</v>
      </c>
      <c r="B75" s="68">
        <v>0</v>
      </c>
      <c r="C75" s="65">
        <v>0</v>
      </c>
      <c r="D75" s="65">
        <v>0</v>
      </c>
      <c r="E75" s="65">
        <v>0</v>
      </c>
      <c r="F75" s="65">
        <v>1</v>
      </c>
      <c r="G75" s="65">
        <v>1</v>
      </c>
      <c r="H75" s="65">
        <v>1</v>
      </c>
      <c r="I75" s="65">
        <v>1</v>
      </c>
      <c r="J75" s="252"/>
      <c r="K75" s="251"/>
      <c r="L75" s="251"/>
      <c r="M75" s="251"/>
    </row>
    <row r="76" spans="1:13" x14ac:dyDescent="0.4">
      <c r="A76" s="9" t="s">
        <v>263</v>
      </c>
      <c r="B76" s="68">
        <v>1</v>
      </c>
      <c r="C76" s="65">
        <v>2</v>
      </c>
      <c r="D76" s="65">
        <v>0</v>
      </c>
      <c r="E76" s="65">
        <v>0</v>
      </c>
      <c r="F76" s="65">
        <v>1</v>
      </c>
      <c r="G76" s="65">
        <v>1</v>
      </c>
      <c r="H76" s="65">
        <v>2</v>
      </c>
      <c r="I76" s="65">
        <v>3</v>
      </c>
      <c r="J76" s="252">
        <f>(Table2542[[#This Row],[Applications filed, 2021]]-Table2542[[#This Row],[Applications filed, 2020]])/Table2542[[#This Row],[Applications filed, 2020]]</f>
        <v>0</v>
      </c>
      <c r="K76" s="251">
        <f>(Table2542[[#This Row],[Total classes in application, 2021]]-Table2542[[#This Row],[Total classes in application, 2020]])/Table2542[[#This Row],[Total classes in application, 2020]]</f>
        <v>-0.5</v>
      </c>
      <c r="L76" s="251"/>
      <c r="M76" s="251"/>
    </row>
    <row r="77" spans="1:13" x14ac:dyDescent="0.4">
      <c r="A77" s="9" t="s">
        <v>787</v>
      </c>
      <c r="B77" s="68">
        <v>0</v>
      </c>
      <c r="C77" s="65">
        <v>0</v>
      </c>
      <c r="D77" s="65">
        <v>0</v>
      </c>
      <c r="E77" s="65">
        <v>0</v>
      </c>
      <c r="F77" s="65">
        <v>1</v>
      </c>
      <c r="G77" s="65">
        <v>3</v>
      </c>
      <c r="H77" s="65">
        <v>1</v>
      </c>
      <c r="I77" s="65">
        <v>3</v>
      </c>
      <c r="J77" s="252"/>
      <c r="K77" s="251"/>
      <c r="L77" s="251"/>
      <c r="M77" s="251"/>
    </row>
    <row r="78" spans="1:13" x14ac:dyDescent="0.4">
      <c r="A78" s="9" t="s">
        <v>530</v>
      </c>
      <c r="B78" s="68">
        <v>1</v>
      </c>
      <c r="C78" s="65">
        <v>1</v>
      </c>
      <c r="D78" s="65">
        <v>0</v>
      </c>
      <c r="E78" s="65">
        <v>0</v>
      </c>
      <c r="F78" s="65">
        <v>0</v>
      </c>
      <c r="G78" s="65">
        <v>0</v>
      </c>
      <c r="H78" s="65">
        <v>1</v>
      </c>
      <c r="I78" s="65">
        <v>1</v>
      </c>
      <c r="J78" s="252">
        <f>(Table2542[[#This Row],[Applications filed, 2021]]-Table2542[[#This Row],[Applications filed, 2020]])/Table2542[[#This Row],[Applications filed, 2020]]</f>
        <v>-1</v>
      </c>
      <c r="K78" s="251">
        <f>(Table2542[[#This Row],[Total classes in application, 2021]]-Table2542[[#This Row],[Total classes in application, 2020]])/Table2542[[#This Row],[Total classes in application, 2020]]</f>
        <v>-1</v>
      </c>
      <c r="L78" s="251"/>
      <c r="M78" s="251"/>
    </row>
    <row r="79" spans="1:13" x14ac:dyDescent="0.4">
      <c r="A79" s="9" t="s">
        <v>483</v>
      </c>
      <c r="B79" s="68">
        <v>0</v>
      </c>
      <c r="C79" s="65">
        <v>0</v>
      </c>
      <c r="D79" s="65">
        <v>1</v>
      </c>
      <c r="E79" s="65">
        <v>1</v>
      </c>
      <c r="F79" s="65">
        <v>0</v>
      </c>
      <c r="G79" s="65">
        <v>0</v>
      </c>
      <c r="H79" s="65">
        <v>0</v>
      </c>
      <c r="I79" s="65">
        <v>0</v>
      </c>
      <c r="J79" s="252"/>
      <c r="K79" s="251"/>
      <c r="L79" s="251">
        <f>(Table2542[[#This Row],[Trade Marks protected, 2021]]-Table2542[[#This Row],[Trade Marks protected, 2020]])/Table2542[[#This Row],[Trade Marks protected, 2020]]</f>
        <v>-1</v>
      </c>
      <c r="M79" s="251">
        <f>(Table2542[[#This Row],[Total classes protected, 2021]]-Table2542[[#This Row],[Total classes protected, 2020]])/Table2542[[#This Row],[Total classes protected, 2020]]</f>
        <v>-1</v>
      </c>
    </row>
    <row r="80" spans="1:13" x14ac:dyDescent="0.4">
      <c r="A80" s="9" t="s">
        <v>489</v>
      </c>
      <c r="B80" s="68">
        <v>1</v>
      </c>
      <c r="C80" s="65">
        <v>3</v>
      </c>
      <c r="D80" s="65">
        <v>0</v>
      </c>
      <c r="E80" s="65">
        <v>0</v>
      </c>
      <c r="F80" s="65">
        <v>0</v>
      </c>
      <c r="G80" s="65">
        <v>0</v>
      </c>
      <c r="H80" s="65">
        <v>1</v>
      </c>
      <c r="I80" s="65">
        <v>3</v>
      </c>
      <c r="J80" s="252">
        <f>(Table2542[[#This Row],[Applications filed, 2021]]-Table2542[[#This Row],[Applications filed, 2020]])/Table2542[[#This Row],[Applications filed, 2020]]</f>
        <v>-1</v>
      </c>
      <c r="K80" s="251">
        <f>(Table2542[[#This Row],[Total classes in application, 2021]]-Table2542[[#This Row],[Total classes in application, 2020]])/Table2542[[#This Row],[Total classes in application, 2020]]</f>
        <v>-1</v>
      </c>
      <c r="L80" s="251"/>
      <c r="M80" s="251"/>
    </row>
    <row r="81" spans="1:13" x14ac:dyDescent="0.4">
      <c r="A81" s="9" t="s">
        <v>503</v>
      </c>
      <c r="B81" s="68">
        <v>0</v>
      </c>
      <c r="C81" s="65">
        <v>0</v>
      </c>
      <c r="D81" s="65">
        <v>1</v>
      </c>
      <c r="E81" s="65">
        <v>12</v>
      </c>
      <c r="F81" s="65">
        <v>0</v>
      </c>
      <c r="G81" s="65">
        <v>0</v>
      </c>
      <c r="H81" s="65">
        <v>0</v>
      </c>
      <c r="I81" s="65">
        <v>0</v>
      </c>
      <c r="J81" s="252"/>
      <c r="K81" s="251"/>
      <c r="L81" s="251">
        <f>(Table2542[[#This Row],[Trade Marks protected, 2021]]-Table2542[[#This Row],[Trade Marks protected, 2020]])/Table2542[[#This Row],[Trade Marks protected, 2020]]</f>
        <v>-1</v>
      </c>
      <c r="M81" s="251">
        <f>(Table2542[[#This Row],[Total classes protected, 2021]]-Table2542[[#This Row],[Total classes protected, 2020]])/Table2542[[#This Row],[Total classes protected, 2020]]</f>
        <v>-1</v>
      </c>
    </row>
    <row r="82" spans="1:13" x14ac:dyDescent="0.4">
      <c r="A82" s="9" t="s">
        <v>534</v>
      </c>
      <c r="B82" s="68">
        <v>1</v>
      </c>
      <c r="C82" s="65">
        <v>1</v>
      </c>
      <c r="D82" s="65">
        <v>0</v>
      </c>
      <c r="E82" s="65">
        <v>0</v>
      </c>
      <c r="F82" s="65">
        <v>0</v>
      </c>
      <c r="G82" s="65">
        <v>0</v>
      </c>
      <c r="H82" s="65">
        <v>1</v>
      </c>
      <c r="I82" s="65">
        <v>1</v>
      </c>
      <c r="J82" s="252">
        <f>(Table2542[[#This Row],[Applications filed, 2021]]-Table2542[[#This Row],[Applications filed, 2020]])/Table2542[[#This Row],[Applications filed, 2020]]</f>
        <v>-1</v>
      </c>
      <c r="K82" s="251">
        <f>(Table2542[[#This Row],[Total classes in application, 2021]]-Table2542[[#This Row],[Total classes in application, 2020]])/Table2542[[#This Row],[Total classes in application, 2020]]</f>
        <v>-1</v>
      </c>
      <c r="L82" s="251"/>
      <c r="M82" s="251"/>
    </row>
    <row r="83" spans="1:13" x14ac:dyDescent="0.4">
      <c r="A83" s="9" t="s">
        <v>536</v>
      </c>
      <c r="B83" s="68">
        <v>1</v>
      </c>
      <c r="C83" s="65">
        <v>3</v>
      </c>
      <c r="D83" s="65">
        <v>1</v>
      </c>
      <c r="E83" s="65">
        <v>3</v>
      </c>
      <c r="F83" s="65">
        <v>0</v>
      </c>
      <c r="G83" s="65">
        <v>0</v>
      </c>
      <c r="H83" s="65">
        <v>0</v>
      </c>
      <c r="I83" s="65">
        <v>0</v>
      </c>
      <c r="J83" s="252">
        <f>(Table2542[[#This Row],[Applications filed, 2021]]-Table2542[[#This Row],[Applications filed, 2020]])/Table2542[[#This Row],[Applications filed, 2020]]</f>
        <v>-1</v>
      </c>
      <c r="K83" s="251">
        <f>(Table2542[[#This Row],[Total classes in application, 2021]]-Table2542[[#This Row],[Total classes in application, 2020]])/Table2542[[#This Row],[Total classes in application, 2020]]</f>
        <v>-1</v>
      </c>
      <c r="L83" s="251">
        <f>(Table2542[[#This Row],[Trade Marks protected, 2021]]-Table2542[[#This Row],[Trade Marks protected, 2020]])/Table2542[[#This Row],[Trade Marks protected, 2020]]</f>
        <v>-1</v>
      </c>
      <c r="M83" s="251">
        <f>(Table2542[[#This Row],[Total classes protected, 2021]]-Table2542[[#This Row],[Total classes protected, 2020]])/Table2542[[#This Row],[Total classes protected, 2020]]</f>
        <v>-1</v>
      </c>
    </row>
    <row r="84" spans="1:13" x14ac:dyDescent="0.4">
      <c r="A84" s="12" t="s">
        <v>92</v>
      </c>
    </row>
    <row r="85" spans="1:13" x14ac:dyDescent="0.4">
      <c r="A85" s="10" t="s">
        <v>537</v>
      </c>
    </row>
    <row r="86" spans="1:13" x14ac:dyDescent="0.4">
      <c r="A86" s="10" t="s">
        <v>538</v>
      </c>
    </row>
  </sheetData>
  <phoneticPr fontId="31" type="noConversion"/>
  <hyperlinks>
    <hyperlink ref="I1" location="Contents!A1" display="Contents" xr:uid="{D3687FCA-1C36-4CA4-AE2A-A5BFA8181448}"/>
    <hyperlink ref="I2" location="Notes!A1" display="Notes" xr:uid="{993C48FE-DD68-42F2-A6CD-FD2EE2F65A7B}"/>
  </hyperlinks>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3886B-316A-4D39-9085-9A80632AD7AC}">
  <dimension ref="A1:S56"/>
  <sheetViews>
    <sheetView workbookViewId="0"/>
  </sheetViews>
  <sheetFormatPr defaultColWidth="8.88671875" defaultRowHeight="15" x14ac:dyDescent="0.4"/>
  <cols>
    <col min="1" max="1" width="72.5546875" style="14" customWidth="1"/>
    <col min="2" max="2" width="17.5546875" style="14" customWidth="1"/>
    <col min="3" max="3" width="17.88671875" style="14" customWidth="1"/>
    <col min="4" max="4" width="18.6640625" style="14" customWidth="1"/>
    <col min="5" max="5" width="22.109375" style="14" customWidth="1"/>
    <col min="6" max="6" width="22.6640625" style="14" customWidth="1"/>
    <col min="7" max="7" width="23.21875" style="14" customWidth="1"/>
    <col min="8" max="8" width="22.88671875" style="14" customWidth="1"/>
    <col min="9" max="9" width="21.44140625" style="14" customWidth="1"/>
    <col min="10" max="10" width="21.6640625" style="14" customWidth="1"/>
    <col min="11" max="11" width="22.21875" style="14" customWidth="1"/>
    <col min="12" max="12" width="22" style="14" customWidth="1"/>
    <col min="13" max="13" width="23.109375" style="14" customWidth="1"/>
    <col min="14" max="14" width="22.88671875" style="5" customWidth="1"/>
    <col min="15" max="15" width="21.44140625" style="5" customWidth="1"/>
    <col min="16" max="16" width="22.5546875" style="5" customWidth="1"/>
    <col min="17" max="18" width="23.33203125" style="5" customWidth="1"/>
    <col min="19" max="19" width="23" style="5" customWidth="1"/>
    <col min="20" max="16384" width="8.88671875" style="5"/>
  </cols>
  <sheetData>
    <row r="1" spans="1:19" ht="17.25" customHeight="1" x14ac:dyDescent="0.4">
      <c r="A1" s="44" t="s">
        <v>539</v>
      </c>
      <c r="R1" s="14"/>
      <c r="S1" s="90" t="s">
        <v>108</v>
      </c>
    </row>
    <row r="2" spans="1:19" x14ac:dyDescent="0.4">
      <c r="A2" s="25" t="s">
        <v>159</v>
      </c>
      <c r="H2" s="201"/>
      <c r="R2" s="192"/>
      <c r="S2" s="115" t="s">
        <v>92</v>
      </c>
    </row>
    <row r="3" spans="1:19" ht="74.25" customHeight="1" x14ac:dyDescent="0.4">
      <c r="A3" s="311" t="s">
        <v>540</v>
      </c>
      <c r="B3" s="312" t="s">
        <v>1021</v>
      </c>
      <c r="C3" s="312" t="s">
        <v>1020</v>
      </c>
      <c r="D3" s="312" t="s">
        <v>1022</v>
      </c>
      <c r="E3" s="312" t="s">
        <v>1023</v>
      </c>
      <c r="F3" s="312" t="s">
        <v>1024</v>
      </c>
      <c r="G3" s="312" t="s">
        <v>1025</v>
      </c>
      <c r="H3" s="312" t="s">
        <v>1026</v>
      </c>
      <c r="I3" s="312" t="s">
        <v>1027</v>
      </c>
      <c r="J3" s="312" t="s">
        <v>1028</v>
      </c>
      <c r="K3" s="312" t="s">
        <v>1029</v>
      </c>
      <c r="L3" s="312" t="s">
        <v>1030</v>
      </c>
      <c r="M3" s="312" t="s">
        <v>1031</v>
      </c>
      <c r="N3" s="312" t="s">
        <v>1032</v>
      </c>
      <c r="O3" s="312" t="s">
        <v>1033</v>
      </c>
      <c r="P3" s="312" t="s">
        <v>1034</v>
      </c>
      <c r="Q3" s="312" t="s">
        <v>1035</v>
      </c>
      <c r="R3" s="312" t="s">
        <v>1036</v>
      </c>
      <c r="S3" s="312" t="s">
        <v>1037</v>
      </c>
    </row>
    <row r="4" spans="1:19" s="317" customFormat="1" ht="38.25" customHeight="1" x14ac:dyDescent="0.4">
      <c r="A4" s="313" t="s">
        <v>142</v>
      </c>
      <c r="B4" s="314">
        <f>SUM(B5:B49)</f>
        <v>232844</v>
      </c>
      <c r="C4" s="314">
        <f t="shared" ref="C4:G4" si="0">SUM(C5:C49)</f>
        <v>173327</v>
      </c>
      <c r="D4" s="314">
        <f t="shared" si="0"/>
        <v>161341</v>
      </c>
      <c r="E4" s="314">
        <f t="shared" si="0"/>
        <v>41059</v>
      </c>
      <c r="F4" s="314">
        <f t="shared" si="0"/>
        <v>35559</v>
      </c>
      <c r="G4" s="314">
        <f t="shared" si="0"/>
        <v>35075</v>
      </c>
      <c r="H4" s="315">
        <f>SUM(H5:H49)</f>
        <v>360556</v>
      </c>
      <c r="I4" s="315">
        <f t="shared" ref="I4:M4" si="1">SUM(I5:I49)</f>
        <v>348868</v>
      </c>
      <c r="J4" s="315">
        <f t="shared" si="1"/>
        <v>303209</v>
      </c>
      <c r="K4" s="315">
        <f t="shared" si="1"/>
        <v>75541</v>
      </c>
      <c r="L4" s="315">
        <f t="shared" si="1"/>
        <v>65436</v>
      </c>
      <c r="M4" s="315">
        <f t="shared" si="1"/>
        <v>50829</v>
      </c>
      <c r="N4" s="316">
        <f>(Table3043[[#This Row],[Total Classes Applied For, National UK, 2021]]-Table3043[[#This Row],[Total Classes Applied For, National UK, 2020]])/Table3043[[#This Row],[Total Classes Applied For, National UK, 2020]]</f>
        <v>0.5484873992887942</v>
      </c>
      <c r="O4" s="316">
        <f>(Table3043[[#This Row],[Total Classes Published, National UK, 2021]]-Table3043[[#This Row],[Total Classes Published, National UK, 2020]])/Table3043[[#This Row],[Total Classes Published, National UK, 2020]]</f>
        <v>1.0127735436487102</v>
      </c>
      <c r="P4" s="316">
        <f>(Table3043[[#This Row],[Total Classes Registered, National UK, 2021]]-Table3043[[#This Row],[Total Classes Registered, National UK, 2020]])/Table3043[[#This Row],[Total Classes Registered, National UK, 2020]]</f>
        <v>0.87930532226774349</v>
      </c>
      <c r="Q4" s="316">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0.8398158747168708</v>
      </c>
      <c r="R4" s="316">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0.84020922973086987</v>
      </c>
      <c r="S4" s="316">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0.44915181753385602</v>
      </c>
    </row>
    <row r="5" spans="1:19" x14ac:dyDescent="0.4">
      <c r="A5" s="42" t="s">
        <v>541</v>
      </c>
      <c r="B5" s="63">
        <v>2057</v>
      </c>
      <c r="C5" s="63">
        <v>1324</v>
      </c>
      <c r="D5" s="63">
        <v>1274</v>
      </c>
      <c r="E5" s="63">
        <v>911</v>
      </c>
      <c r="F5" s="63">
        <v>753</v>
      </c>
      <c r="G5" s="63">
        <v>733</v>
      </c>
      <c r="H5" s="63">
        <v>3456</v>
      </c>
      <c r="I5" s="63">
        <v>3090</v>
      </c>
      <c r="J5" s="63">
        <v>2538</v>
      </c>
      <c r="K5" s="63">
        <v>1698</v>
      </c>
      <c r="L5" s="63">
        <v>1558</v>
      </c>
      <c r="M5" s="63">
        <v>1236</v>
      </c>
      <c r="N5" s="254">
        <f>(Table3043[[#This Row],[Total Classes Applied For, National UK, 2021]]-Table3043[[#This Row],[Total Classes Applied For, National UK, 2020]])/Table3043[[#This Row],[Total Classes Applied For, National UK, 2020]]</f>
        <v>0.68011667476908122</v>
      </c>
      <c r="O5" s="253">
        <f>(Table3043[[#This Row],[Total Classes Published, National UK, 2021]]-Table3043[[#This Row],[Total Classes Published, National UK, 2020]])/Table3043[[#This Row],[Total Classes Published, National UK, 2020]]</f>
        <v>1.3338368580060422</v>
      </c>
      <c r="P5" s="253">
        <f>(Table3043[[#This Row],[Total Classes Registered, National UK, 2021]]-Table3043[[#This Row],[Total Classes Registered, National UK, 2020]])/Table3043[[#This Row],[Total Classes Registered, National UK, 2020]]</f>
        <v>0.99215070643642067</v>
      </c>
      <c r="Q5"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0.8638858397365532</v>
      </c>
      <c r="R5"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1.0690571049136786</v>
      </c>
      <c r="S5"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0.68622100954979537</v>
      </c>
    </row>
    <row r="6" spans="1:19" x14ac:dyDescent="0.4">
      <c r="A6" s="42" t="s">
        <v>542</v>
      </c>
      <c r="B6" s="63">
        <v>702</v>
      </c>
      <c r="C6" s="63">
        <v>494</v>
      </c>
      <c r="D6" s="63">
        <v>490</v>
      </c>
      <c r="E6" s="63">
        <v>154</v>
      </c>
      <c r="F6" s="63">
        <v>127</v>
      </c>
      <c r="G6" s="63">
        <v>145</v>
      </c>
      <c r="H6" s="63">
        <v>1214</v>
      </c>
      <c r="I6" s="63">
        <v>1106</v>
      </c>
      <c r="J6" s="63">
        <v>935</v>
      </c>
      <c r="K6" s="63">
        <v>322</v>
      </c>
      <c r="L6" s="63">
        <v>283</v>
      </c>
      <c r="M6" s="63">
        <v>223</v>
      </c>
      <c r="N6" s="254">
        <f>(Table3043[[#This Row],[Total Classes Applied For, National UK, 2021]]-Table3043[[#This Row],[Total Classes Applied For, National UK, 2020]])/Table3043[[#This Row],[Total Classes Applied For, National UK, 2020]]</f>
        <v>0.72934472934472938</v>
      </c>
      <c r="O6" s="253">
        <f>(Table3043[[#This Row],[Total Classes Published, National UK, 2021]]-Table3043[[#This Row],[Total Classes Published, National UK, 2020]])/Table3043[[#This Row],[Total Classes Published, National UK, 2020]]</f>
        <v>1.2388663967611335</v>
      </c>
      <c r="P6" s="253">
        <f>(Table3043[[#This Row],[Total Classes Registered, National UK, 2021]]-Table3043[[#This Row],[Total Classes Registered, National UK, 2020]])/Table3043[[#This Row],[Total Classes Registered, National UK, 2020]]</f>
        <v>0.90816326530612246</v>
      </c>
      <c r="Q6"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1.0909090909090908</v>
      </c>
      <c r="R6"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1.2283464566929134</v>
      </c>
      <c r="S6"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0.53793103448275859</v>
      </c>
    </row>
    <row r="7" spans="1:19" x14ac:dyDescent="0.4">
      <c r="A7" s="42" t="s">
        <v>543</v>
      </c>
      <c r="B7" s="63">
        <v>8978</v>
      </c>
      <c r="C7" s="63">
        <v>6690</v>
      </c>
      <c r="D7" s="63">
        <v>6059</v>
      </c>
      <c r="E7" s="63">
        <v>1749</v>
      </c>
      <c r="F7" s="63">
        <v>1512</v>
      </c>
      <c r="G7" s="63">
        <v>1463</v>
      </c>
      <c r="H7" s="63">
        <v>11968</v>
      </c>
      <c r="I7" s="63">
        <v>11866</v>
      </c>
      <c r="J7" s="63">
        <v>10356</v>
      </c>
      <c r="K7" s="63">
        <v>2806</v>
      </c>
      <c r="L7" s="63">
        <v>2582</v>
      </c>
      <c r="M7" s="63">
        <v>2072</v>
      </c>
      <c r="N7" s="254">
        <f>(Table3043[[#This Row],[Total Classes Applied For, National UK, 2021]]-Table3043[[#This Row],[Total Classes Applied For, National UK, 2020]])/Table3043[[#This Row],[Total Classes Applied For, National UK, 2020]]</f>
        <v>0.33303631098240144</v>
      </c>
      <c r="O7" s="253">
        <f>(Table3043[[#This Row],[Total Classes Published, National UK, 2021]]-Table3043[[#This Row],[Total Classes Published, National UK, 2020]])/Table3043[[#This Row],[Total Classes Published, National UK, 2020]]</f>
        <v>0.77369207772795212</v>
      </c>
      <c r="P7" s="253">
        <f>(Table3043[[#This Row],[Total Classes Registered, National UK, 2021]]-Table3043[[#This Row],[Total Classes Registered, National UK, 2020]])/Table3043[[#This Row],[Total Classes Registered, National UK, 2020]]</f>
        <v>0.70919293612807399</v>
      </c>
      <c r="Q7"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0.60434534019439679</v>
      </c>
      <c r="R7"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0.70767195767195767</v>
      </c>
      <c r="S7"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0.41626794258373206</v>
      </c>
    </row>
    <row r="8" spans="1:19" x14ac:dyDescent="0.4">
      <c r="A8" s="42" t="s">
        <v>544</v>
      </c>
      <c r="B8" s="63">
        <v>1958</v>
      </c>
      <c r="C8" s="63">
        <v>1409</v>
      </c>
      <c r="D8" s="63">
        <v>1302</v>
      </c>
      <c r="E8" s="63">
        <v>246</v>
      </c>
      <c r="F8" s="63">
        <v>199</v>
      </c>
      <c r="G8" s="63">
        <v>201</v>
      </c>
      <c r="H8" s="63">
        <v>3262</v>
      </c>
      <c r="I8" s="63">
        <v>3151</v>
      </c>
      <c r="J8" s="63">
        <v>2738</v>
      </c>
      <c r="K8" s="63">
        <v>487</v>
      </c>
      <c r="L8" s="63">
        <v>461</v>
      </c>
      <c r="M8" s="63">
        <v>350</v>
      </c>
      <c r="N8" s="254">
        <f>(Table3043[[#This Row],[Total Classes Applied For, National UK, 2021]]-Table3043[[#This Row],[Total Classes Applied For, National UK, 2020]])/Table3043[[#This Row],[Total Classes Applied For, National UK, 2020]]</f>
        <v>0.66598569969356491</v>
      </c>
      <c r="O8" s="253">
        <f>(Table3043[[#This Row],[Total Classes Published, National UK, 2021]]-Table3043[[#This Row],[Total Classes Published, National UK, 2020]])/Table3043[[#This Row],[Total Classes Published, National UK, 2020]]</f>
        <v>1.2363378282469837</v>
      </c>
      <c r="P8" s="253">
        <f>(Table3043[[#This Row],[Total Classes Registered, National UK, 2021]]-Table3043[[#This Row],[Total Classes Registered, National UK, 2020]])/Table3043[[#This Row],[Total Classes Registered, National UK, 2020]]</f>
        <v>1.1029185867895546</v>
      </c>
      <c r="Q8"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0.97967479674796742</v>
      </c>
      <c r="R8"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1.3165829145728642</v>
      </c>
      <c r="S8"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0.74129353233830841</v>
      </c>
    </row>
    <row r="9" spans="1:19" x14ac:dyDescent="0.4">
      <c r="A9" s="42" t="s">
        <v>545</v>
      </c>
      <c r="B9" s="63">
        <v>7616</v>
      </c>
      <c r="C9" s="63">
        <v>5766</v>
      </c>
      <c r="D9" s="63">
        <v>5103</v>
      </c>
      <c r="E9" s="63">
        <v>2324</v>
      </c>
      <c r="F9" s="63">
        <v>1927</v>
      </c>
      <c r="G9" s="63">
        <v>1809</v>
      </c>
      <c r="H9" s="63">
        <v>9840</v>
      </c>
      <c r="I9" s="63">
        <v>9704</v>
      </c>
      <c r="J9" s="63">
        <v>8643</v>
      </c>
      <c r="K9" s="63">
        <v>3754</v>
      </c>
      <c r="L9" s="63">
        <v>3556</v>
      </c>
      <c r="M9" s="63">
        <v>2826</v>
      </c>
      <c r="N9" s="254">
        <f>(Table3043[[#This Row],[Total Classes Applied For, National UK, 2021]]-Table3043[[#This Row],[Total Classes Applied For, National UK, 2020]])/Table3043[[#This Row],[Total Classes Applied For, National UK, 2020]]</f>
        <v>0.29201680672268909</v>
      </c>
      <c r="O9" s="253">
        <f>(Table3043[[#This Row],[Total Classes Published, National UK, 2021]]-Table3043[[#This Row],[Total Classes Published, National UK, 2020]])/Table3043[[#This Row],[Total Classes Published, National UK, 2020]]</f>
        <v>0.68296912937911902</v>
      </c>
      <c r="P9" s="253">
        <f>(Table3043[[#This Row],[Total Classes Registered, National UK, 2021]]-Table3043[[#This Row],[Total Classes Registered, National UK, 2020]])/Table3043[[#This Row],[Total Classes Registered, National UK, 2020]]</f>
        <v>0.69370958259847149</v>
      </c>
      <c r="Q9"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0.61531841652323582</v>
      </c>
      <c r="R9"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0.8453554748313441</v>
      </c>
      <c r="S9"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0.56218905472636815</v>
      </c>
    </row>
    <row r="10" spans="1:19" x14ac:dyDescent="0.4">
      <c r="A10" s="42" t="s">
        <v>546</v>
      </c>
      <c r="B10" s="63">
        <v>2124</v>
      </c>
      <c r="C10" s="63">
        <v>1553</v>
      </c>
      <c r="D10" s="63">
        <v>1444</v>
      </c>
      <c r="E10" s="63">
        <v>575</v>
      </c>
      <c r="F10" s="63">
        <v>519</v>
      </c>
      <c r="G10" s="63">
        <v>520</v>
      </c>
      <c r="H10" s="63">
        <v>3432</v>
      </c>
      <c r="I10" s="63">
        <v>3363</v>
      </c>
      <c r="J10" s="63">
        <v>2960</v>
      </c>
      <c r="K10" s="63">
        <v>1027</v>
      </c>
      <c r="L10" s="63">
        <v>895</v>
      </c>
      <c r="M10" s="63">
        <v>737</v>
      </c>
      <c r="N10" s="254">
        <f>(Table3043[[#This Row],[Total Classes Applied For, National UK, 2021]]-Table3043[[#This Row],[Total Classes Applied For, National UK, 2020]])/Table3043[[#This Row],[Total Classes Applied For, National UK, 2020]]</f>
        <v>0.61581920903954801</v>
      </c>
      <c r="O10" s="253">
        <f>(Table3043[[#This Row],[Total Classes Published, National UK, 2021]]-Table3043[[#This Row],[Total Classes Published, National UK, 2020]])/Table3043[[#This Row],[Total Classes Published, National UK, 2020]]</f>
        <v>1.1654861558274308</v>
      </c>
      <c r="P10" s="253">
        <f>(Table3043[[#This Row],[Total Classes Registered, National UK, 2021]]-Table3043[[#This Row],[Total Classes Registered, National UK, 2020]])/Table3043[[#This Row],[Total Classes Registered, National UK, 2020]]</f>
        <v>1.0498614958448753</v>
      </c>
      <c r="Q10"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0.7860869565217391</v>
      </c>
      <c r="R10"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0.7244701348747592</v>
      </c>
      <c r="S10"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0.41730769230769232</v>
      </c>
    </row>
    <row r="11" spans="1:19" x14ac:dyDescent="0.4">
      <c r="A11" s="42" t="s">
        <v>547</v>
      </c>
      <c r="B11" s="63">
        <v>2180</v>
      </c>
      <c r="C11" s="63">
        <v>1588</v>
      </c>
      <c r="D11" s="63">
        <v>1486</v>
      </c>
      <c r="E11" s="63">
        <v>1035</v>
      </c>
      <c r="F11" s="63">
        <v>908</v>
      </c>
      <c r="G11" s="63">
        <v>930</v>
      </c>
      <c r="H11" s="63">
        <v>4944</v>
      </c>
      <c r="I11" s="63">
        <v>4782</v>
      </c>
      <c r="J11" s="63">
        <v>4044</v>
      </c>
      <c r="K11" s="63">
        <v>2111</v>
      </c>
      <c r="L11" s="63">
        <v>1802</v>
      </c>
      <c r="M11" s="63">
        <v>1417</v>
      </c>
      <c r="N11" s="254">
        <f>(Table3043[[#This Row],[Total Classes Applied For, National UK, 2021]]-Table3043[[#This Row],[Total Classes Applied For, National UK, 2020]])/Table3043[[#This Row],[Total Classes Applied For, National UK, 2020]]</f>
        <v>1.2678899082568806</v>
      </c>
      <c r="O11" s="253">
        <f>(Table3043[[#This Row],[Total Classes Published, National UK, 2021]]-Table3043[[#This Row],[Total Classes Published, National UK, 2020]])/Table3043[[#This Row],[Total Classes Published, National UK, 2020]]</f>
        <v>2.0113350125944582</v>
      </c>
      <c r="P11" s="253">
        <f>(Table3043[[#This Row],[Total Classes Registered, National UK, 2021]]-Table3043[[#This Row],[Total Classes Registered, National UK, 2020]])/Table3043[[#This Row],[Total Classes Registered, National UK, 2020]]</f>
        <v>1.7213997308209961</v>
      </c>
      <c r="Q11"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1.0396135265700484</v>
      </c>
      <c r="R11"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0.98458149779735682</v>
      </c>
      <c r="S11"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0.52365591397849465</v>
      </c>
    </row>
    <row r="12" spans="1:19" x14ac:dyDescent="0.4">
      <c r="A12" s="42" t="s">
        <v>548</v>
      </c>
      <c r="B12" s="63">
        <v>2028</v>
      </c>
      <c r="C12" s="63">
        <v>1551</v>
      </c>
      <c r="D12" s="63">
        <v>1406</v>
      </c>
      <c r="E12" s="63">
        <v>327</v>
      </c>
      <c r="F12" s="63">
        <v>280</v>
      </c>
      <c r="G12" s="63">
        <v>288</v>
      </c>
      <c r="H12" s="63">
        <v>3895</v>
      </c>
      <c r="I12" s="63">
        <v>3802</v>
      </c>
      <c r="J12" s="63">
        <v>3413</v>
      </c>
      <c r="K12" s="63">
        <v>655</v>
      </c>
      <c r="L12" s="63">
        <v>550</v>
      </c>
      <c r="M12" s="63">
        <v>424</v>
      </c>
      <c r="N12" s="254">
        <f>(Table3043[[#This Row],[Total Classes Applied For, National UK, 2021]]-Table3043[[#This Row],[Total Classes Applied For, National UK, 2020]])/Table3043[[#This Row],[Total Classes Applied For, National UK, 2020]]</f>
        <v>0.92061143984220906</v>
      </c>
      <c r="O12" s="253">
        <f>(Table3043[[#This Row],[Total Classes Published, National UK, 2021]]-Table3043[[#This Row],[Total Classes Published, National UK, 2020]])/Table3043[[#This Row],[Total Classes Published, National UK, 2020]]</f>
        <v>1.4513217279174726</v>
      </c>
      <c r="P12" s="253">
        <f>(Table3043[[#This Row],[Total Classes Registered, National UK, 2021]]-Table3043[[#This Row],[Total Classes Registered, National UK, 2020]])/Table3043[[#This Row],[Total Classes Registered, National UK, 2020]]</f>
        <v>1.4274537695590328</v>
      </c>
      <c r="Q12"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1.0030581039755351</v>
      </c>
      <c r="R12"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0.9642857142857143</v>
      </c>
      <c r="S12"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0.47222222222222221</v>
      </c>
    </row>
    <row r="13" spans="1:19" ht="15" customHeight="1" x14ac:dyDescent="0.4">
      <c r="A13" s="42" t="s">
        <v>549</v>
      </c>
      <c r="B13" s="63">
        <v>20738</v>
      </c>
      <c r="C13" s="63">
        <v>15624</v>
      </c>
      <c r="D13" s="63">
        <v>14780</v>
      </c>
      <c r="E13" s="63">
        <v>5081</v>
      </c>
      <c r="F13" s="63">
        <v>4336</v>
      </c>
      <c r="G13" s="63">
        <v>4250</v>
      </c>
      <c r="H13" s="63">
        <v>35293</v>
      </c>
      <c r="I13" s="63">
        <v>34250</v>
      </c>
      <c r="J13" s="63">
        <v>29069</v>
      </c>
      <c r="K13" s="63">
        <v>9393</v>
      </c>
      <c r="L13" s="63">
        <v>8162</v>
      </c>
      <c r="M13" s="63">
        <v>6296</v>
      </c>
      <c r="N13" s="254">
        <f>(Table3043[[#This Row],[Total Classes Applied For, National UK, 2021]]-Table3043[[#This Row],[Total Classes Applied For, National UK, 2020]])/Table3043[[#This Row],[Total Classes Applied For, National UK, 2020]]</f>
        <v>0.70185167325682318</v>
      </c>
      <c r="O13" s="253">
        <f>(Table3043[[#This Row],[Total Classes Published, National UK, 2021]]-Table3043[[#This Row],[Total Classes Published, National UK, 2020]])/Table3043[[#This Row],[Total Classes Published, National UK, 2020]]</f>
        <v>1.1921402969790067</v>
      </c>
      <c r="P13" s="253">
        <f>(Table3043[[#This Row],[Total Classes Registered, National UK, 2021]]-Table3043[[#This Row],[Total Classes Registered, National UK, 2020]])/Table3043[[#This Row],[Total Classes Registered, National UK, 2020]]</f>
        <v>0.96677943166441138</v>
      </c>
      <c r="Q13"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0.84865184018893913</v>
      </c>
      <c r="R13"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0.88238007380073802</v>
      </c>
      <c r="S13"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0.48141176470588237</v>
      </c>
    </row>
    <row r="14" spans="1:19" x14ac:dyDescent="0.4">
      <c r="A14" s="42" t="s">
        <v>550</v>
      </c>
      <c r="B14" s="63">
        <v>3881</v>
      </c>
      <c r="C14" s="63">
        <v>2950</v>
      </c>
      <c r="D14" s="63">
        <v>2557</v>
      </c>
      <c r="E14" s="63">
        <v>1180</v>
      </c>
      <c r="F14" s="63">
        <v>991</v>
      </c>
      <c r="G14" s="63">
        <v>951</v>
      </c>
      <c r="H14" s="63">
        <v>5671</v>
      </c>
      <c r="I14" s="63">
        <v>5559</v>
      </c>
      <c r="J14" s="63">
        <v>4897</v>
      </c>
      <c r="K14" s="63">
        <v>2337</v>
      </c>
      <c r="L14" s="63">
        <v>2125</v>
      </c>
      <c r="M14" s="63">
        <v>1588</v>
      </c>
      <c r="N14" s="254">
        <f>(Table3043[[#This Row],[Total Classes Applied For, National UK, 2021]]-Table3043[[#This Row],[Total Classes Applied For, National UK, 2020]])/Table3043[[#This Row],[Total Classes Applied For, National UK, 2020]]</f>
        <v>0.46122133470754961</v>
      </c>
      <c r="O14" s="253">
        <f>(Table3043[[#This Row],[Total Classes Published, National UK, 2021]]-Table3043[[#This Row],[Total Classes Published, National UK, 2020]])/Table3043[[#This Row],[Total Classes Published, National UK, 2020]]</f>
        <v>0.884406779661017</v>
      </c>
      <c r="P14" s="253">
        <f>(Table3043[[#This Row],[Total Classes Registered, National UK, 2021]]-Table3043[[#This Row],[Total Classes Registered, National UK, 2020]])/Table3043[[#This Row],[Total Classes Registered, National UK, 2020]]</f>
        <v>0.91513492373875638</v>
      </c>
      <c r="Q14"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0.98050847457627122</v>
      </c>
      <c r="R14"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1.1442986881937436</v>
      </c>
      <c r="S14"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0.66982124079915883</v>
      </c>
    </row>
    <row r="15" spans="1:19" x14ac:dyDescent="0.4">
      <c r="A15" s="42" t="s">
        <v>551</v>
      </c>
      <c r="B15" s="63">
        <v>4417</v>
      </c>
      <c r="C15" s="63">
        <v>3138</v>
      </c>
      <c r="D15" s="63">
        <v>2846</v>
      </c>
      <c r="E15" s="63">
        <v>872</v>
      </c>
      <c r="F15" s="63">
        <v>767</v>
      </c>
      <c r="G15" s="63">
        <v>736</v>
      </c>
      <c r="H15" s="63">
        <v>8836</v>
      </c>
      <c r="I15" s="63">
        <v>8867</v>
      </c>
      <c r="J15" s="63">
        <v>7737</v>
      </c>
      <c r="K15" s="63">
        <v>1837</v>
      </c>
      <c r="L15" s="63">
        <v>1579</v>
      </c>
      <c r="M15" s="63">
        <v>1243</v>
      </c>
      <c r="N15" s="254">
        <f>(Table3043[[#This Row],[Total Classes Applied For, National UK, 2021]]-Table3043[[#This Row],[Total Classes Applied For, National UK, 2020]])/Table3043[[#This Row],[Total Classes Applied For, National UK, 2020]]</f>
        <v>1.0004527960153951</v>
      </c>
      <c r="O15" s="253">
        <f>(Table3043[[#This Row],[Total Classes Published, National UK, 2021]]-Table3043[[#This Row],[Total Classes Published, National UK, 2020]])/Table3043[[#This Row],[Total Classes Published, National UK, 2020]]</f>
        <v>1.825685149776928</v>
      </c>
      <c r="P15" s="253">
        <f>(Table3043[[#This Row],[Total Classes Registered, National UK, 2021]]-Table3043[[#This Row],[Total Classes Registered, National UK, 2020]])/Table3043[[#This Row],[Total Classes Registered, National UK, 2020]]</f>
        <v>1.718552354181307</v>
      </c>
      <c r="Q15"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1.1066513761467891</v>
      </c>
      <c r="R15"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1.058670143415906</v>
      </c>
      <c r="S15"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0.68885869565217395</v>
      </c>
    </row>
    <row r="16" spans="1:19" x14ac:dyDescent="0.4">
      <c r="A16" s="42" t="s">
        <v>552</v>
      </c>
      <c r="B16" s="63">
        <v>2443</v>
      </c>
      <c r="C16" s="63">
        <v>1811</v>
      </c>
      <c r="D16" s="63">
        <v>1685</v>
      </c>
      <c r="E16" s="63">
        <v>766</v>
      </c>
      <c r="F16" s="63">
        <v>703</v>
      </c>
      <c r="G16" s="63">
        <v>667</v>
      </c>
      <c r="H16" s="63">
        <v>4843</v>
      </c>
      <c r="I16" s="63">
        <v>4609</v>
      </c>
      <c r="J16" s="63">
        <v>3844</v>
      </c>
      <c r="K16" s="63">
        <v>1575</v>
      </c>
      <c r="L16" s="63">
        <v>1312</v>
      </c>
      <c r="M16" s="63">
        <v>959</v>
      </c>
      <c r="N16" s="254">
        <f>(Table3043[[#This Row],[Total Classes Applied For, National UK, 2021]]-Table3043[[#This Row],[Total Classes Applied For, National UK, 2020]])/Table3043[[#This Row],[Total Classes Applied For, National UK, 2020]]</f>
        <v>0.98239869013507986</v>
      </c>
      <c r="O16" s="253">
        <f>(Table3043[[#This Row],[Total Classes Published, National UK, 2021]]-Table3043[[#This Row],[Total Classes Published, National UK, 2020]])/Table3043[[#This Row],[Total Classes Published, National UK, 2020]]</f>
        <v>1.545002760905577</v>
      </c>
      <c r="P16" s="253">
        <f>(Table3043[[#This Row],[Total Classes Registered, National UK, 2021]]-Table3043[[#This Row],[Total Classes Registered, National UK, 2020]])/Table3043[[#This Row],[Total Classes Registered, National UK, 2020]]</f>
        <v>1.2813056379821959</v>
      </c>
      <c r="Q16"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1.0561357702349869</v>
      </c>
      <c r="R16"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0.8662873399715505</v>
      </c>
      <c r="S16"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0.43778110944527737</v>
      </c>
    </row>
    <row r="17" spans="1:19" x14ac:dyDescent="0.4">
      <c r="A17" s="42" t="s">
        <v>553</v>
      </c>
      <c r="B17" s="63">
        <v>145</v>
      </c>
      <c r="C17" s="63">
        <v>106</v>
      </c>
      <c r="D17" s="63">
        <v>80</v>
      </c>
      <c r="E17" s="63">
        <v>46</v>
      </c>
      <c r="F17" s="63">
        <v>44</v>
      </c>
      <c r="G17" s="63">
        <v>40</v>
      </c>
      <c r="H17" s="63">
        <v>226</v>
      </c>
      <c r="I17" s="63">
        <v>215</v>
      </c>
      <c r="J17" s="63">
        <v>194</v>
      </c>
      <c r="K17" s="63">
        <v>93</v>
      </c>
      <c r="L17" s="63">
        <v>76</v>
      </c>
      <c r="M17" s="63">
        <v>58</v>
      </c>
      <c r="N17" s="254">
        <f>(Table3043[[#This Row],[Total Classes Applied For, National UK, 2021]]-Table3043[[#This Row],[Total Classes Applied For, National UK, 2020]])/Table3043[[#This Row],[Total Classes Applied For, National UK, 2020]]</f>
        <v>0.55862068965517242</v>
      </c>
      <c r="O17" s="253">
        <f>(Table3043[[#This Row],[Total Classes Published, National UK, 2021]]-Table3043[[#This Row],[Total Classes Published, National UK, 2020]])/Table3043[[#This Row],[Total Classes Published, National UK, 2020]]</f>
        <v>1.0283018867924529</v>
      </c>
      <c r="P17" s="253">
        <f>(Table3043[[#This Row],[Total Classes Registered, National UK, 2021]]-Table3043[[#This Row],[Total Classes Registered, National UK, 2020]])/Table3043[[#This Row],[Total Classes Registered, National UK, 2020]]</f>
        <v>1.425</v>
      </c>
      <c r="Q17"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1.0217391304347827</v>
      </c>
      <c r="R17"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0.72727272727272729</v>
      </c>
      <c r="S17"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0.45</v>
      </c>
    </row>
    <row r="18" spans="1:19" x14ac:dyDescent="0.4">
      <c r="A18" s="42" t="s">
        <v>554</v>
      </c>
      <c r="B18" s="63">
        <v>3141</v>
      </c>
      <c r="C18" s="63">
        <v>2441</v>
      </c>
      <c r="D18" s="63">
        <v>2228</v>
      </c>
      <c r="E18" s="63">
        <v>490</v>
      </c>
      <c r="F18" s="63">
        <v>447</v>
      </c>
      <c r="G18" s="63">
        <v>463</v>
      </c>
      <c r="H18" s="63">
        <v>5098</v>
      </c>
      <c r="I18" s="63">
        <v>4909</v>
      </c>
      <c r="J18" s="63">
        <v>4309</v>
      </c>
      <c r="K18" s="63">
        <v>920</v>
      </c>
      <c r="L18" s="63">
        <v>782</v>
      </c>
      <c r="M18" s="63">
        <v>560</v>
      </c>
      <c r="N18" s="254">
        <f>(Table3043[[#This Row],[Total Classes Applied For, National UK, 2021]]-Table3043[[#This Row],[Total Classes Applied For, National UK, 2020]])/Table3043[[#This Row],[Total Classes Applied For, National UK, 2020]]</f>
        <v>0.62304998408150269</v>
      </c>
      <c r="O18" s="253">
        <f>(Table3043[[#This Row],[Total Classes Published, National UK, 2021]]-Table3043[[#This Row],[Total Classes Published, National UK, 2020]])/Table3043[[#This Row],[Total Classes Published, National UK, 2020]]</f>
        <v>1.0110610405571487</v>
      </c>
      <c r="P18" s="253">
        <f>(Table3043[[#This Row],[Total Classes Registered, National UK, 2021]]-Table3043[[#This Row],[Total Classes Registered, National UK, 2020]])/Table3043[[#This Row],[Total Classes Registered, National UK, 2020]]</f>
        <v>0.9340215439856373</v>
      </c>
      <c r="Q18"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0.87755102040816324</v>
      </c>
      <c r="R18"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0.7494407158836689</v>
      </c>
      <c r="S18"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0.20950323974082075</v>
      </c>
    </row>
    <row r="19" spans="1:19" x14ac:dyDescent="0.4">
      <c r="A19" s="42" t="s">
        <v>555</v>
      </c>
      <c r="B19" s="63">
        <v>278</v>
      </c>
      <c r="C19" s="63">
        <v>208</v>
      </c>
      <c r="D19" s="63">
        <v>204</v>
      </c>
      <c r="E19" s="63">
        <v>70</v>
      </c>
      <c r="F19" s="63">
        <v>55</v>
      </c>
      <c r="G19" s="63">
        <v>50</v>
      </c>
      <c r="H19" s="63">
        <v>514</v>
      </c>
      <c r="I19" s="63">
        <v>485</v>
      </c>
      <c r="J19" s="63">
        <v>440</v>
      </c>
      <c r="K19" s="63">
        <v>116</v>
      </c>
      <c r="L19" s="63">
        <v>104</v>
      </c>
      <c r="M19" s="63">
        <v>88</v>
      </c>
      <c r="N19" s="254">
        <f>(Table3043[[#This Row],[Total Classes Applied For, National UK, 2021]]-Table3043[[#This Row],[Total Classes Applied For, National UK, 2020]])/Table3043[[#This Row],[Total Classes Applied For, National UK, 2020]]</f>
        <v>0.84892086330935257</v>
      </c>
      <c r="O19" s="253">
        <f>(Table3043[[#This Row],[Total Classes Published, National UK, 2021]]-Table3043[[#This Row],[Total Classes Published, National UK, 2020]])/Table3043[[#This Row],[Total Classes Published, National UK, 2020]]</f>
        <v>1.3317307692307692</v>
      </c>
      <c r="P19" s="253">
        <f>(Table3043[[#This Row],[Total Classes Registered, National UK, 2021]]-Table3043[[#This Row],[Total Classes Registered, National UK, 2020]])/Table3043[[#This Row],[Total Classes Registered, National UK, 2020]]</f>
        <v>1.1568627450980393</v>
      </c>
      <c r="Q19"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0.65714285714285714</v>
      </c>
      <c r="R19"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0.89090909090909087</v>
      </c>
      <c r="S19"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0.76</v>
      </c>
    </row>
    <row r="20" spans="1:19" x14ac:dyDescent="0.4">
      <c r="A20" s="42" t="s">
        <v>556</v>
      </c>
      <c r="B20" s="63">
        <v>8856</v>
      </c>
      <c r="C20" s="63">
        <v>6645</v>
      </c>
      <c r="D20" s="63">
        <v>6374</v>
      </c>
      <c r="E20" s="63">
        <v>929</v>
      </c>
      <c r="F20" s="63">
        <v>839</v>
      </c>
      <c r="G20" s="63">
        <v>844</v>
      </c>
      <c r="H20" s="63">
        <v>13684</v>
      </c>
      <c r="I20" s="63">
        <v>13091</v>
      </c>
      <c r="J20" s="63">
        <v>11486</v>
      </c>
      <c r="K20" s="63">
        <v>1752</v>
      </c>
      <c r="L20" s="63">
        <v>1472</v>
      </c>
      <c r="M20" s="63">
        <v>1113</v>
      </c>
      <c r="N20" s="254">
        <f>(Table3043[[#This Row],[Total Classes Applied For, National UK, 2021]]-Table3043[[#This Row],[Total Classes Applied For, National UK, 2020]])/Table3043[[#This Row],[Total Classes Applied For, National UK, 2020]]</f>
        <v>0.54516711833785003</v>
      </c>
      <c r="O20" s="253">
        <f>(Table3043[[#This Row],[Total Classes Published, National UK, 2021]]-Table3043[[#This Row],[Total Classes Published, National UK, 2020]])/Table3043[[#This Row],[Total Classes Published, National UK, 2020]]</f>
        <v>0.97005267118133931</v>
      </c>
      <c r="P20" s="253">
        <f>(Table3043[[#This Row],[Total Classes Registered, National UK, 2021]]-Table3043[[#This Row],[Total Classes Registered, National UK, 2020]])/Table3043[[#This Row],[Total Classes Registered, National UK, 2020]]</f>
        <v>0.80200815814245374</v>
      </c>
      <c r="Q20"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0.88589881593110875</v>
      </c>
      <c r="R20"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0.7544696066746126</v>
      </c>
      <c r="S20"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0.31872037914691942</v>
      </c>
    </row>
    <row r="21" spans="1:19" x14ac:dyDescent="0.4">
      <c r="A21" s="42" t="s">
        <v>557</v>
      </c>
      <c r="B21" s="63">
        <v>811</v>
      </c>
      <c r="C21" s="63">
        <v>568</v>
      </c>
      <c r="D21" s="63">
        <v>566</v>
      </c>
      <c r="E21" s="63">
        <v>386</v>
      </c>
      <c r="F21" s="63">
        <v>323</v>
      </c>
      <c r="G21" s="63">
        <v>335</v>
      </c>
      <c r="H21" s="63">
        <v>1726</v>
      </c>
      <c r="I21" s="63">
        <v>1642</v>
      </c>
      <c r="J21" s="63">
        <v>1321</v>
      </c>
      <c r="K21" s="63">
        <v>756</v>
      </c>
      <c r="L21" s="63">
        <v>670</v>
      </c>
      <c r="M21" s="63">
        <v>539</v>
      </c>
      <c r="N21" s="254">
        <f>(Table3043[[#This Row],[Total Classes Applied For, National UK, 2021]]-Table3043[[#This Row],[Total Classes Applied For, National UK, 2020]])/Table3043[[#This Row],[Total Classes Applied For, National UK, 2020]]</f>
        <v>1.128236744759556</v>
      </c>
      <c r="O21" s="253">
        <f>(Table3043[[#This Row],[Total Classes Published, National UK, 2021]]-Table3043[[#This Row],[Total Classes Published, National UK, 2020]])/Table3043[[#This Row],[Total Classes Published, National UK, 2020]]</f>
        <v>1.8908450704225352</v>
      </c>
      <c r="P21" s="253">
        <f>(Table3043[[#This Row],[Total Classes Registered, National UK, 2021]]-Table3043[[#This Row],[Total Classes Registered, National UK, 2020]])/Table3043[[#This Row],[Total Classes Registered, National UK, 2020]]</f>
        <v>1.3339222614840989</v>
      </c>
      <c r="Q21"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0.95854922279792742</v>
      </c>
      <c r="R21"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1.0743034055727554</v>
      </c>
      <c r="S21"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0.60895522388059697</v>
      </c>
    </row>
    <row r="22" spans="1:19" x14ac:dyDescent="0.4">
      <c r="A22" s="42" t="s">
        <v>558</v>
      </c>
      <c r="B22" s="63">
        <v>4517</v>
      </c>
      <c r="C22" s="63">
        <v>3450</v>
      </c>
      <c r="D22" s="63">
        <v>3278</v>
      </c>
      <c r="E22" s="63">
        <v>731</v>
      </c>
      <c r="F22" s="63">
        <v>653</v>
      </c>
      <c r="G22" s="63">
        <v>659</v>
      </c>
      <c r="H22" s="63">
        <v>7603</v>
      </c>
      <c r="I22" s="63">
        <v>7507</v>
      </c>
      <c r="J22" s="63">
        <v>6439</v>
      </c>
      <c r="K22" s="63">
        <v>1431</v>
      </c>
      <c r="L22" s="63">
        <v>1200</v>
      </c>
      <c r="M22" s="63">
        <v>915</v>
      </c>
      <c r="N22" s="254">
        <f>(Table3043[[#This Row],[Total Classes Applied For, National UK, 2021]]-Table3043[[#This Row],[Total Classes Applied For, National UK, 2020]])/Table3043[[#This Row],[Total Classes Applied For, National UK, 2020]]</f>
        <v>0.68319681204339167</v>
      </c>
      <c r="O22" s="253">
        <f>(Table3043[[#This Row],[Total Classes Published, National UK, 2021]]-Table3043[[#This Row],[Total Classes Published, National UK, 2020]])/Table3043[[#This Row],[Total Classes Published, National UK, 2020]]</f>
        <v>1.1759420289855071</v>
      </c>
      <c r="P22" s="253">
        <f>(Table3043[[#This Row],[Total Classes Registered, National UK, 2021]]-Table3043[[#This Row],[Total Classes Registered, National UK, 2020]])/Table3043[[#This Row],[Total Classes Registered, National UK, 2020]]</f>
        <v>0.96430750457596093</v>
      </c>
      <c r="Q22"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0.95759233926128595</v>
      </c>
      <c r="R22"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0.83767228177641651</v>
      </c>
      <c r="S22"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0.38846737481031868</v>
      </c>
    </row>
    <row r="23" spans="1:19" x14ac:dyDescent="0.4">
      <c r="A23" s="42" t="s">
        <v>559</v>
      </c>
      <c r="B23" s="63">
        <v>1492</v>
      </c>
      <c r="C23" s="63">
        <v>1117</v>
      </c>
      <c r="D23" s="63">
        <v>1058</v>
      </c>
      <c r="E23" s="63">
        <v>374</v>
      </c>
      <c r="F23" s="63">
        <v>337</v>
      </c>
      <c r="G23" s="63">
        <v>360</v>
      </c>
      <c r="H23" s="63">
        <v>2404</v>
      </c>
      <c r="I23" s="63">
        <v>2276</v>
      </c>
      <c r="J23" s="63">
        <v>1931</v>
      </c>
      <c r="K23" s="63">
        <v>790</v>
      </c>
      <c r="L23" s="63">
        <v>674</v>
      </c>
      <c r="M23" s="63">
        <v>530</v>
      </c>
      <c r="N23" s="254">
        <f>(Table3043[[#This Row],[Total Classes Applied For, National UK, 2021]]-Table3043[[#This Row],[Total Classes Applied For, National UK, 2020]])/Table3043[[#This Row],[Total Classes Applied For, National UK, 2020]]</f>
        <v>0.61126005361930291</v>
      </c>
      <c r="O23" s="253">
        <f>(Table3043[[#This Row],[Total Classes Published, National UK, 2021]]-Table3043[[#This Row],[Total Classes Published, National UK, 2020]])/Table3043[[#This Row],[Total Classes Published, National UK, 2020]]</f>
        <v>1.0376007162041181</v>
      </c>
      <c r="P23" s="253">
        <f>(Table3043[[#This Row],[Total Classes Registered, National UK, 2021]]-Table3043[[#This Row],[Total Classes Registered, National UK, 2020]])/Table3043[[#This Row],[Total Classes Registered, National UK, 2020]]</f>
        <v>0.82514177693761814</v>
      </c>
      <c r="Q23"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1.1122994652406417</v>
      </c>
      <c r="R23"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1</v>
      </c>
      <c r="S23"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0.47222222222222221</v>
      </c>
    </row>
    <row r="24" spans="1:19" x14ac:dyDescent="0.4">
      <c r="A24" s="42" t="s">
        <v>560</v>
      </c>
      <c r="B24" s="63">
        <v>4693</v>
      </c>
      <c r="C24" s="63">
        <v>3371</v>
      </c>
      <c r="D24" s="63">
        <v>3058</v>
      </c>
      <c r="E24" s="63">
        <v>616</v>
      </c>
      <c r="F24" s="63">
        <v>538</v>
      </c>
      <c r="G24" s="63">
        <v>548</v>
      </c>
      <c r="H24" s="63">
        <v>8207</v>
      </c>
      <c r="I24" s="63">
        <v>8235</v>
      </c>
      <c r="J24" s="63">
        <v>7325</v>
      </c>
      <c r="K24" s="63">
        <v>1252</v>
      </c>
      <c r="L24" s="63">
        <v>1074</v>
      </c>
      <c r="M24" s="63">
        <v>818</v>
      </c>
      <c r="N24" s="254">
        <f>(Table3043[[#This Row],[Total Classes Applied For, National UK, 2021]]-Table3043[[#This Row],[Total Classes Applied For, National UK, 2020]])/Table3043[[#This Row],[Total Classes Applied For, National UK, 2020]]</f>
        <v>0.74877477093543576</v>
      </c>
      <c r="O24" s="253">
        <f>(Table3043[[#This Row],[Total Classes Published, National UK, 2021]]-Table3043[[#This Row],[Total Classes Published, National UK, 2020]])/Table3043[[#This Row],[Total Classes Published, National UK, 2020]]</f>
        <v>1.4428952832987245</v>
      </c>
      <c r="P24" s="253">
        <f>(Table3043[[#This Row],[Total Classes Registered, National UK, 2021]]-Table3043[[#This Row],[Total Classes Registered, National UK, 2020]])/Table3043[[#This Row],[Total Classes Registered, National UK, 2020]]</f>
        <v>1.3953564421190321</v>
      </c>
      <c r="Q24"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1.0324675324675325</v>
      </c>
      <c r="R24"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0.99628252788104088</v>
      </c>
      <c r="S24"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0.49270072992700731</v>
      </c>
    </row>
    <row r="25" spans="1:19" x14ac:dyDescent="0.4">
      <c r="A25" s="42" t="s">
        <v>561</v>
      </c>
      <c r="B25" s="63">
        <v>7290</v>
      </c>
      <c r="C25" s="63">
        <v>5379</v>
      </c>
      <c r="D25" s="63">
        <v>4751</v>
      </c>
      <c r="E25" s="63">
        <v>646</v>
      </c>
      <c r="F25" s="63">
        <v>556</v>
      </c>
      <c r="G25" s="63">
        <v>565</v>
      </c>
      <c r="H25" s="63">
        <v>13536</v>
      </c>
      <c r="I25" s="63">
        <v>13724</v>
      </c>
      <c r="J25" s="63">
        <v>12390</v>
      </c>
      <c r="K25" s="63">
        <v>1493</v>
      </c>
      <c r="L25" s="63">
        <v>1253</v>
      </c>
      <c r="M25" s="63">
        <v>942</v>
      </c>
      <c r="N25" s="254">
        <f>(Table3043[[#This Row],[Total Classes Applied For, National UK, 2021]]-Table3043[[#This Row],[Total Classes Applied For, National UK, 2020]])/Table3043[[#This Row],[Total Classes Applied For, National UK, 2020]]</f>
        <v>0.85679012345679018</v>
      </c>
      <c r="O25" s="253">
        <f>(Table3043[[#This Row],[Total Classes Published, National UK, 2021]]-Table3043[[#This Row],[Total Classes Published, National UK, 2020]])/Table3043[[#This Row],[Total Classes Published, National UK, 2020]]</f>
        <v>1.5514036066183305</v>
      </c>
      <c r="P25" s="253">
        <f>(Table3043[[#This Row],[Total Classes Registered, National UK, 2021]]-Table3043[[#This Row],[Total Classes Registered, National UK, 2020]])/Table3043[[#This Row],[Total Classes Registered, National UK, 2020]]</f>
        <v>1.6078720269416964</v>
      </c>
      <c r="Q25"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1.3111455108359134</v>
      </c>
      <c r="R25"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1.2535971223021583</v>
      </c>
      <c r="S25"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0.66725663716814154</v>
      </c>
    </row>
    <row r="26" spans="1:19" x14ac:dyDescent="0.4">
      <c r="A26" s="42" t="s">
        <v>562</v>
      </c>
      <c r="B26" s="63">
        <v>734</v>
      </c>
      <c r="C26" s="63">
        <v>542</v>
      </c>
      <c r="D26" s="63">
        <v>473</v>
      </c>
      <c r="E26" s="63">
        <v>147</v>
      </c>
      <c r="F26" s="63">
        <v>119</v>
      </c>
      <c r="G26" s="63">
        <v>114</v>
      </c>
      <c r="H26" s="63">
        <v>1278</v>
      </c>
      <c r="I26" s="63">
        <v>1224</v>
      </c>
      <c r="J26" s="63">
        <v>1082</v>
      </c>
      <c r="K26" s="63">
        <v>281</v>
      </c>
      <c r="L26" s="63">
        <v>249</v>
      </c>
      <c r="M26" s="63">
        <v>192</v>
      </c>
      <c r="N26" s="254">
        <f>(Table3043[[#This Row],[Total Classes Applied For, National UK, 2021]]-Table3043[[#This Row],[Total Classes Applied For, National UK, 2020]])/Table3043[[#This Row],[Total Classes Applied For, National UK, 2020]]</f>
        <v>0.74114441416893728</v>
      </c>
      <c r="O26" s="253">
        <f>(Table3043[[#This Row],[Total Classes Published, National UK, 2021]]-Table3043[[#This Row],[Total Classes Published, National UK, 2020]])/Table3043[[#This Row],[Total Classes Published, National UK, 2020]]</f>
        <v>1.2583025830258303</v>
      </c>
      <c r="P26" s="253">
        <f>(Table3043[[#This Row],[Total Classes Registered, National UK, 2021]]-Table3043[[#This Row],[Total Classes Registered, National UK, 2020]])/Table3043[[#This Row],[Total Classes Registered, National UK, 2020]]</f>
        <v>1.2875264270613107</v>
      </c>
      <c r="Q26"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0.91156462585034015</v>
      </c>
      <c r="R26"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1.0924369747899159</v>
      </c>
      <c r="S26"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0.68421052631578949</v>
      </c>
    </row>
    <row r="27" spans="1:19" x14ac:dyDescent="0.4">
      <c r="A27" s="42" t="s">
        <v>563</v>
      </c>
      <c r="B27" s="63">
        <v>183</v>
      </c>
      <c r="C27" s="63">
        <v>132</v>
      </c>
      <c r="D27" s="63">
        <v>117</v>
      </c>
      <c r="E27" s="63">
        <v>50</v>
      </c>
      <c r="F27" s="63">
        <v>40</v>
      </c>
      <c r="G27" s="63">
        <v>41</v>
      </c>
      <c r="H27" s="63">
        <v>283</v>
      </c>
      <c r="I27" s="63">
        <v>252</v>
      </c>
      <c r="J27" s="63">
        <v>204</v>
      </c>
      <c r="K27" s="63">
        <v>95</v>
      </c>
      <c r="L27" s="63">
        <v>82</v>
      </c>
      <c r="M27" s="63">
        <v>57</v>
      </c>
      <c r="N27" s="254">
        <f>(Table3043[[#This Row],[Total Classes Applied For, National UK, 2021]]-Table3043[[#This Row],[Total Classes Applied For, National UK, 2020]])/Table3043[[#This Row],[Total Classes Applied For, National UK, 2020]]</f>
        <v>0.54644808743169404</v>
      </c>
      <c r="O27" s="253">
        <f>(Table3043[[#This Row],[Total Classes Published, National UK, 2021]]-Table3043[[#This Row],[Total Classes Published, National UK, 2020]])/Table3043[[#This Row],[Total Classes Published, National UK, 2020]]</f>
        <v>0.90909090909090906</v>
      </c>
      <c r="P27" s="253">
        <f>(Table3043[[#This Row],[Total Classes Registered, National UK, 2021]]-Table3043[[#This Row],[Total Classes Registered, National UK, 2020]])/Table3043[[#This Row],[Total Classes Registered, National UK, 2020]]</f>
        <v>0.74358974358974361</v>
      </c>
      <c r="Q27"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0.9</v>
      </c>
      <c r="R27"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1.05</v>
      </c>
      <c r="S27"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0.3902439024390244</v>
      </c>
    </row>
    <row r="28" spans="1:19" x14ac:dyDescent="0.4">
      <c r="A28" s="42" t="s">
        <v>564</v>
      </c>
      <c r="B28" s="63">
        <v>2997</v>
      </c>
      <c r="C28" s="63">
        <v>2250</v>
      </c>
      <c r="D28" s="63">
        <v>2026</v>
      </c>
      <c r="E28" s="63">
        <v>404</v>
      </c>
      <c r="F28" s="63">
        <v>342</v>
      </c>
      <c r="G28" s="63">
        <v>349</v>
      </c>
      <c r="H28" s="63">
        <v>5313</v>
      </c>
      <c r="I28" s="63">
        <v>5234</v>
      </c>
      <c r="J28" s="63">
        <v>4633</v>
      </c>
      <c r="K28" s="63">
        <v>770</v>
      </c>
      <c r="L28" s="63">
        <v>643</v>
      </c>
      <c r="M28" s="63">
        <v>511</v>
      </c>
      <c r="N28" s="254">
        <f>(Table3043[[#This Row],[Total Classes Applied For, National UK, 2021]]-Table3043[[#This Row],[Total Classes Applied For, National UK, 2020]])/Table3043[[#This Row],[Total Classes Applied For, National UK, 2020]]</f>
        <v>0.77277277277277279</v>
      </c>
      <c r="O28" s="253">
        <f>(Table3043[[#This Row],[Total Classes Published, National UK, 2021]]-Table3043[[#This Row],[Total Classes Published, National UK, 2020]])/Table3043[[#This Row],[Total Classes Published, National UK, 2020]]</f>
        <v>1.3262222222222222</v>
      </c>
      <c r="P28" s="253">
        <f>(Table3043[[#This Row],[Total Classes Registered, National UK, 2021]]-Table3043[[#This Row],[Total Classes Registered, National UK, 2020]])/Table3043[[#This Row],[Total Classes Registered, National UK, 2020]]</f>
        <v>1.2867719644619942</v>
      </c>
      <c r="Q28"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0.90594059405940597</v>
      </c>
      <c r="R28"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0.88011695906432752</v>
      </c>
      <c r="S28"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0.46418338108882523</v>
      </c>
    </row>
    <row r="29" spans="1:19" x14ac:dyDescent="0.4">
      <c r="A29" s="42" t="s">
        <v>565</v>
      </c>
      <c r="B29" s="63">
        <v>16936</v>
      </c>
      <c r="C29" s="63">
        <v>12563</v>
      </c>
      <c r="D29" s="63">
        <v>11139</v>
      </c>
      <c r="E29" s="63">
        <v>1651</v>
      </c>
      <c r="F29" s="63">
        <v>1412</v>
      </c>
      <c r="G29" s="63">
        <v>1369</v>
      </c>
      <c r="H29" s="63">
        <v>22754</v>
      </c>
      <c r="I29" s="63">
        <v>22508</v>
      </c>
      <c r="J29" s="63">
        <v>20051</v>
      </c>
      <c r="K29" s="63">
        <v>3151</v>
      </c>
      <c r="L29" s="63">
        <v>2697</v>
      </c>
      <c r="M29" s="63">
        <v>2046</v>
      </c>
      <c r="N29" s="254">
        <f>(Table3043[[#This Row],[Total Classes Applied For, National UK, 2021]]-Table3043[[#This Row],[Total Classes Applied For, National UK, 2020]])/Table3043[[#This Row],[Total Classes Applied For, National UK, 2020]]</f>
        <v>0.3435285781766651</v>
      </c>
      <c r="O29" s="253">
        <f>(Table3043[[#This Row],[Total Classes Published, National UK, 2021]]-Table3043[[#This Row],[Total Classes Published, National UK, 2020]])/Table3043[[#This Row],[Total Classes Published, National UK, 2020]]</f>
        <v>0.79161028416779433</v>
      </c>
      <c r="P29" s="253">
        <f>(Table3043[[#This Row],[Total Classes Registered, National UK, 2021]]-Table3043[[#This Row],[Total Classes Registered, National UK, 2020]])/Table3043[[#This Row],[Total Classes Registered, National UK, 2020]]</f>
        <v>0.80007181973247155</v>
      </c>
      <c r="Q29"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0.90854027861901876</v>
      </c>
      <c r="R29"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0.91005665722379603</v>
      </c>
      <c r="S29"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0.49452154857560265</v>
      </c>
    </row>
    <row r="30" spans="1:19" x14ac:dyDescent="0.4">
      <c r="A30" s="42" t="s">
        <v>566</v>
      </c>
      <c r="B30" s="63">
        <v>1274</v>
      </c>
      <c r="C30" s="63">
        <v>950</v>
      </c>
      <c r="D30" s="63">
        <v>904</v>
      </c>
      <c r="E30" s="63">
        <v>86</v>
      </c>
      <c r="F30" s="63">
        <v>81</v>
      </c>
      <c r="G30" s="63">
        <v>85</v>
      </c>
      <c r="H30" s="63">
        <v>2332</v>
      </c>
      <c r="I30" s="63">
        <v>2273</v>
      </c>
      <c r="J30" s="63">
        <v>2005</v>
      </c>
      <c r="K30" s="63">
        <v>225</v>
      </c>
      <c r="L30" s="63">
        <v>175</v>
      </c>
      <c r="M30" s="63">
        <v>123</v>
      </c>
      <c r="N30" s="254">
        <f>(Table3043[[#This Row],[Total Classes Applied For, National UK, 2021]]-Table3043[[#This Row],[Total Classes Applied For, National UK, 2020]])/Table3043[[#This Row],[Total Classes Applied For, National UK, 2020]]</f>
        <v>0.8304552590266876</v>
      </c>
      <c r="O30" s="253">
        <f>(Table3043[[#This Row],[Total Classes Published, National UK, 2021]]-Table3043[[#This Row],[Total Classes Published, National UK, 2020]])/Table3043[[#This Row],[Total Classes Published, National UK, 2020]]</f>
        <v>1.3926315789473684</v>
      </c>
      <c r="P30" s="253">
        <f>(Table3043[[#This Row],[Total Classes Registered, National UK, 2021]]-Table3043[[#This Row],[Total Classes Registered, National UK, 2020]])/Table3043[[#This Row],[Total Classes Registered, National UK, 2020]]</f>
        <v>1.2179203539823009</v>
      </c>
      <c r="Q30"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1.6162790697674418</v>
      </c>
      <c r="R30"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1.1604938271604939</v>
      </c>
      <c r="S30"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0.44705882352941179</v>
      </c>
    </row>
    <row r="31" spans="1:19" x14ac:dyDescent="0.4">
      <c r="A31" s="42" t="s">
        <v>567</v>
      </c>
      <c r="B31" s="63">
        <v>1019</v>
      </c>
      <c r="C31" s="63">
        <v>730</v>
      </c>
      <c r="D31" s="63">
        <v>666</v>
      </c>
      <c r="E31" s="63">
        <v>149</v>
      </c>
      <c r="F31" s="63">
        <v>132</v>
      </c>
      <c r="G31" s="63">
        <v>149</v>
      </c>
      <c r="H31" s="63">
        <v>1830</v>
      </c>
      <c r="I31" s="63">
        <v>1859</v>
      </c>
      <c r="J31" s="63">
        <v>1634</v>
      </c>
      <c r="K31" s="63">
        <v>332</v>
      </c>
      <c r="L31" s="63">
        <v>271</v>
      </c>
      <c r="M31" s="63">
        <v>202</v>
      </c>
      <c r="N31" s="254">
        <f>(Table3043[[#This Row],[Total Classes Applied For, National UK, 2021]]-Table3043[[#This Row],[Total Classes Applied For, National UK, 2020]])/Table3043[[#This Row],[Total Classes Applied For, National UK, 2020]]</f>
        <v>0.79587831207065751</v>
      </c>
      <c r="O31" s="253">
        <f>(Table3043[[#This Row],[Total Classes Published, National UK, 2021]]-Table3043[[#This Row],[Total Classes Published, National UK, 2020]])/Table3043[[#This Row],[Total Classes Published, National UK, 2020]]</f>
        <v>1.5465753424657533</v>
      </c>
      <c r="P31" s="253">
        <f>(Table3043[[#This Row],[Total Classes Registered, National UK, 2021]]-Table3043[[#This Row],[Total Classes Registered, National UK, 2020]])/Table3043[[#This Row],[Total Classes Registered, National UK, 2020]]</f>
        <v>1.4534534534534536</v>
      </c>
      <c r="Q31"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1.2281879194630871</v>
      </c>
      <c r="R31"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1.053030303030303</v>
      </c>
      <c r="S31"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0.35570469798657717</v>
      </c>
    </row>
    <row r="32" spans="1:19" x14ac:dyDescent="0.4">
      <c r="A32" s="42" t="s">
        <v>568</v>
      </c>
      <c r="B32" s="63">
        <v>7075</v>
      </c>
      <c r="C32" s="63">
        <v>5186</v>
      </c>
      <c r="D32" s="63">
        <v>4690</v>
      </c>
      <c r="E32" s="63">
        <v>919</v>
      </c>
      <c r="F32" s="63">
        <v>741</v>
      </c>
      <c r="G32" s="63">
        <v>735</v>
      </c>
      <c r="H32" s="63">
        <v>12933</v>
      </c>
      <c r="I32" s="63">
        <v>12874</v>
      </c>
      <c r="J32" s="63">
        <v>11449</v>
      </c>
      <c r="K32" s="63">
        <v>1863</v>
      </c>
      <c r="L32" s="63">
        <v>1658</v>
      </c>
      <c r="M32" s="63">
        <v>1276</v>
      </c>
      <c r="N32" s="254">
        <f>(Table3043[[#This Row],[Total Classes Applied For, National UK, 2021]]-Table3043[[#This Row],[Total Classes Applied For, National UK, 2020]])/Table3043[[#This Row],[Total Classes Applied For, National UK, 2020]]</f>
        <v>0.8279858657243816</v>
      </c>
      <c r="O32" s="253">
        <f>(Table3043[[#This Row],[Total Classes Published, National UK, 2021]]-Table3043[[#This Row],[Total Classes Published, National UK, 2020]])/Table3043[[#This Row],[Total Classes Published, National UK, 2020]]</f>
        <v>1.4824527574238333</v>
      </c>
      <c r="P32" s="253">
        <f>(Table3043[[#This Row],[Total Classes Registered, National UK, 2021]]-Table3043[[#This Row],[Total Classes Registered, National UK, 2020]])/Table3043[[#This Row],[Total Classes Registered, National UK, 2020]]</f>
        <v>1.4411513859275054</v>
      </c>
      <c r="Q32"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1.0272034820457019</v>
      </c>
      <c r="R32"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1.2375168690958165</v>
      </c>
      <c r="S32"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0.7360544217687075</v>
      </c>
    </row>
    <row r="33" spans="1:19" x14ac:dyDescent="0.4">
      <c r="A33" s="42" t="s">
        <v>569</v>
      </c>
      <c r="B33" s="63">
        <v>3573</v>
      </c>
      <c r="C33" s="63">
        <v>2624</v>
      </c>
      <c r="D33" s="63">
        <v>2417</v>
      </c>
      <c r="E33" s="63">
        <v>663</v>
      </c>
      <c r="F33" s="63">
        <v>549</v>
      </c>
      <c r="G33" s="63">
        <v>550</v>
      </c>
      <c r="H33" s="63">
        <v>5166</v>
      </c>
      <c r="I33" s="63">
        <v>5064</v>
      </c>
      <c r="J33" s="63">
        <v>4375</v>
      </c>
      <c r="K33" s="63">
        <v>1066</v>
      </c>
      <c r="L33" s="63">
        <v>962</v>
      </c>
      <c r="M33" s="63">
        <v>785</v>
      </c>
      <c r="N33" s="254">
        <f>(Table3043[[#This Row],[Total Classes Applied For, National UK, 2021]]-Table3043[[#This Row],[Total Classes Applied For, National UK, 2020]])/Table3043[[#This Row],[Total Classes Applied For, National UK, 2020]]</f>
        <v>0.44584382871536526</v>
      </c>
      <c r="O33" s="253">
        <f>(Table3043[[#This Row],[Total Classes Published, National UK, 2021]]-Table3043[[#This Row],[Total Classes Published, National UK, 2020]])/Table3043[[#This Row],[Total Classes Published, National UK, 2020]]</f>
        <v>0.92987804878048785</v>
      </c>
      <c r="P33" s="253">
        <f>(Table3043[[#This Row],[Total Classes Registered, National UK, 2021]]-Table3043[[#This Row],[Total Classes Registered, National UK, 2020]])/Table3043[[#This Row],[Total Classes Registered, National UK, 2020]]</f>
        <v>0.81009515928837406</v>
      </c>
      <c r="Q33"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0.60784313725490191</v>
      </c>
      <c r="R33"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0.75227686703096541</v>
      </c>
      <c r="S33"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0.42727272727272725</v>
      </c>
    </row>
    <row r="34" spans="1:19" x14ac:dyDescent="0.4">
      <c r="A34" s="42" t="s">
        <v>570</v>
      </c>
      <c r="B34" s="63">
        <v>5755</v>
      </c>
      <c r="C34" s="63">
        <v>4280</v>
      </c>
      <c r="D34" s="63">
        <v>3880</v>
      </c>
      <c r="E34" s="63">
        <v>953</v>
      </c>
      <c r="F34" s="63">
        <v>830</v>
      </c>
      <c r="G34" s="63">
        <v>806</v>
      </c>
      <c r="H34" s="63">
        <v>8334</v>
      </c>
      <c r="I34" s="63">
        <v>7985</v>
      </c>
      <c r="J34" s="63">
        <v>7066</v>
      </c>
      <c r="K34" s="63">
        <v>1404</v>
      </c>
      <c r="L34" s="63">
        <v>1241</v>
      </c>
      <c r="M34" s="63">
        <v>1022</v>
      </c>
      <c r="N34" s="254">
        <f>(Table3043[[#This Row],[Total Classes Applied For, National UK, 2021]]-Table3043[[#This Row],[Total Classes Applied For, National UK, 2020]])/Table3043[[#This Row],[Total Classes Applied For, National UK, 2020]]</f>
        <v>0.44813205907906167</v>
      </c>
      <c r="O34" s="253">
        <f>(Table3043[[#This Row],[Total Classes Published, National UK, 2021]]-Table3043[[#This Row],[Total Classes Published, National UK, 2020]])/Table3043[[#This Row],[Total Classes Published, National UK, 2020]]</f>
        <v>0.86565420560747663</v>
      </c>
      <c r="P34" s="253">
        <f>(Table3043[[#This Row],[Total Classes Registered, National UK, 2021]]-Table3043[[#This Row],[Total Classes Registered, National UK, 2020]])/Table3043[[#This Row],[Total Classes Registered, National UK, 2020]]</f>
        <v>0.82113402061855667</v>
      </c>
      <c r="Q34"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0.47324239244491079</v>
      </c>
      <c r="R34"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0.49518072289156628</v>
      </c>
      <c r="S34"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0.26799007444168732</v>
      </c>
    </row>
    <row r="35" spans="1:19" x14ac:dyDescent="0.4">
      <c r="A35" s="42" t="s">
        <v>571</v>
      </c>
      <c r="B35" s="63">
        <v>2091</v>
      </c>
      <c r="C35" s="63">
        <v>1444</v>
      </c>
      <c r="D35" s="63">
        <v>1325</v>
      </c>
      <c r="E35" s="63">
        <v>357</v>
      </c>
      <c r="F35" s="63">
        <v>292</v>
      </c>
      <c r="G35" s="63">
        <v>275</v>
      </c>
      <c r="H35" s="63">
        <v>3231</v>
      </c>
      <c r="I35" s="63">
        <v>3125</v>
      </c>
      <c r="J35" s="63">
        <v>2769</v>
      </c>
      <c r="K35" s="63">
        <v>681</v>
      </c>
      <c r="L35" s="63">
        <v>567</v>
      </c>
      <c r="M35" s="63">
        <v>450</v>
      </c>
      <c r="N35" s="254">
        <f>(Table3043[[#This Row],[Total Classes Applied For, National UK, 2021]]-Table3043[[#This Row],[Total Classes Applied For, National UK, 2020]])/Table3043[[#This Row],[Total Classes Applied For, National UK, 2020]]</f>
        <v>0.54519368723098993</v>
      </c>
      <c r="O35" s="253">
        <f>(Table3043[[#This Row],[Total Classes Published, National UK, 2021]]-Table3043[[#This Row],[Total Classes Published, National UK, 2020]])/Table3043[[#This Row],[Total Classes Published, National UK, 2020]]</f>
        <v>1.1641274238227146</v>
      </c>
      <c r="P35" s="253">
        <f>(Table3043[[#This Row],[Total Classes Registered, National UK, 2021]]-Table3043[[#This Row],[Total Classes Registered, National UK, 2020]])/Table3043[[#This Row],[Total Classes Registered, National UK, 2020]]</f>
        <v>1.0898113207547169</v>
      </c>
      <c r="Q35"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0.90756302521008403</v>
      </c>
      <c r="R35"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0.94178082191780821</v>
      </c>
      <c r="S35"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0.63636363636363635</v>
      </c>
    </row>
    <row r="36" spans="1:19" x14ac:dyDescent="0.4">
      <c r="A36" s="42" t="s">
        <v>572</v>
      </c>
      <c r="B36" s="63">
        <v>3391</v>
      </c>
      <c r="C36" s="63">
        <v>2587</v>
      </c>
      <c r="D36" s="63">
        <v>2453</v>
      </c>
      <c r="E36" s="63">
        <v>580</v>
      </c>
      <c r="F36" s="63">
        <v>510</v>
      </c>
      <c r="G36" s="63">
        <v>487</v>
      </c>
      <c r="H36" s="63">
        <v>4456</v>
      </c>
      <c r="I36" s="63">
        <v>4338</v>
      </c>
      <c r="J36" s="63">
        <v>3778</v>
      </c>
      <c r="K36" s="63">
        <v>836</v>
      </c>
      <c r="L36" s="63">
        <v>725</v>
      </c>
      <c r="M36" s="63">
        <v>592</v>
      </c>
      <c r="N36" s="254">
        <f>(Table3043[[#This Row],[Total Classes Applied For, National UK, 2021]]-Table3043[[#This Row],[Total Classes Applied For, National UK, 2020]])/Table3043[[#This Row],[Total Classes Applied For, National UK, 2020]]</f>
        <v>0.31406664700678266</v>
      </c>
      <c r="O36" s="253">
        <f>(Table3043[[#This Row],[Total Classes Published, National UK, 2021]]-Table3043[[#This Row],[Total Classes Published, National UK, 2020]])/Table3043[[#This Row],[Total Classes Published, National UK, 2020]]</f>
        <v>0.67684576729802859</v>
      </c>
      <c r="P36" s="253">
        <f>(Table3043[[#This Row],[Total Classes Registered, National UK, 2021]]-Table3043[[#This Row],[Total Classes Registered, National UK, 2020]])/Table3043[[#This Row],[Total Classes Registered, National UK, 2020]]</f>
        <v>0.54015491235222179</v>
      </c>
      <c r="Q36"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0.44137931034482758</v>
      </c>
      <c r="R36"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0.42156862745098039</v>
      </c>
      <c r="S36"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0.21560574948665298</v>
      </c>
    </row>
    <row r="37" spans="1:19" x14ac:dyDescent="0.4">
      <c r="A37" s="42" t="s">
        <v>573</v>
      </c>
      <c r="B37" s="63">
        <v>3409</v>
      </c>
      <c r="C37" s="63">
        <v>2584</v>
      </c>
      <c r="D37" s="63">
        <v>2401</v>
      </c>
      <c r="E37" s="63">
        <v>607</v>
      </c>
      <c r="F37" s="63">
        <v>542</v>
      </c>
      <c r="G37" s="63">
        <v>535</v>
      </c>
      <c r="H37" s="63">
        <v>4844</v>
      </c>
      <c r="I37" s="63">
        <v>4645</v>
      </c>
      <c r="J37" s="63">
        <v>3962</v>
      </c>
      <c r="K37" s="63">
        <v>1202</v>
      </c>
      <c r="L37" s="63">
        <v>1029</v>
      </c>
      <c r="M37" s="63">
        <v>757</v>
      </c>
      <c r="N37" s="254">
        <f>(Table3043[[#This Row],[Total Classes Applied For, National UK, 2021]]-Table3043[[#This Row],[Total Classes Applied For, National UK, 2020]])/Table3043[[#This Row],[Total Classes Applied For, National UK, 2020]]</f>
        <v>0.4209445585215606</v>
      </c>
      <c r="O37" s="253">
        <f>(Table3043[[#This Row],[Total Classes Published, National UK, 2021]]-Table3043[[#This Row],[Total Classes Published, National UK, 2020]])/Table3043[[#This Row],[Total Classes Published, National UK, 2020]]</f>
        <v>0.79760061919504643</v>
      </c>
      <c r="P37" s="253">
        <f>(Table3043[[#This Row],[Total Classes Registered, National UK, 2021]]-Table3043[[#This Row],[Total Classes Registered, National UK, 2020]])/Table3043[[#This Row],[Total Classes Registered, National UK, 2020]]</f>
        <v>0.65014577259475215</v>
      </c>
      <c r="Q37"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0.98023064250411862</v>
      </c>
      <c r="R37"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0.89852398523985244</v>
      </c>
      <c r="S37"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0.41495327102803736</v>
      </c>
    </row>
    <row r="38" spans="1:19" x14ac:dyDescent="0.4">
      <c r="A38" s="42" t="s">
        <v>574</v>
      </c>
      <c r="B38" s="63">
        <v>1103</v>
      </c>
      <c r="C38" s="63">
        <v>824</v>
      </c>
      <c r="D38" s="63">
        <v>864</v>
      </c>
      <c r="E38" s="63">
        <v>147</v>
      </c>
      <c r="F38" s="63">
        <v>127</v>
      </c>
      <c r="G38" s="63">
        <v>135</v>
      </c>
      <c r="H38" s="63">
        <v>1695</v>
      </c>
      <c r="I38" s="63">
        <v>1650</v>
      </c>
      <c r="J38" s="63">
        <v>1299</v>
      </c>
      <c r="K38" s="63">
        <v>240</v>
      </c>
      <c r="L38" s="63">
        <v>228</v>
      </c>
      <c r="M38" s="63">
        <v>184</v>
      </c>
      <c r="N38" s="254">
        <f>(Table3043[[#This Row],[Total Classes Applied For, National UK, 2021]]-Table3043[[#This Row],[Total Classes Applied For, National UK, 2020]])/Table3043[[#This Row],[Total Classes Applied For, National UK, 2020]]</f>
        <v>0.53671804170444248</v>
      </c>
      <c r="O38" s="253">
        <f>(Table3043[[#This Row],[Total Classes Published, National UK, 2021]]-Table3043[[#This Row],[Total Classes Published, National UK, 2020]])/Table3043[[#This Row],[Total Classes Published, National UK, 2020]]</f>
        <v>1.0024271844660195</v>
      </c>
      <c r="P38" s="253">
        <f>(Table3043[[#This Row],[Total Classes Registered, National UK, 2021]]-Table3043[[#This Row],[Total Classes Registered, National UK, 2020]])/Table3043[[#This Row],[Total Classes Registered, National UK, 2020]]</f>
        <v>0.50347222222222221</v>
      </c>
      <c r="Q38"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0.63265306122448983</v>
      </c>
      <c r="R38"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0.79527559055118113</v>
      </c>
      <c r="S38"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0.36296296296296299</v>
      </c>
    </row>
    <row r="39" spans="1:19" x14ac:dyDescent="0.4">
      <c r="A39" s="42" t="s">
        <v>575</v>
      </c>
      <c r="B39" s="63">
        <v>21228</v>
      </c>
      <c r="C39" s="63">
        <v>15822</v>
      </c>
      <c r="D39" s="63">
        <v>14876</v>
      </c>
      <c r="E39" s="63">
        <v>3336</v>
      </c>
      <c r="F39" s="63">
        <v>2926</v>
      </c>
      <c r="G39" s="63">
        <v>2853</v>
      </c>
      <c r="H39" s="63">
        <v>31617</v>
      </c>
      <c r="I39" s="63">
        <v>30102</v>
      </c>
      <c r="J39" s="63">
        <v>26070</v>
      </c>
      <c r="K39" s="63">
        <v>5938</v>
      </c>
      <c r="L39" s="63">
        <v>4957</v>
      </c>
      <c r="M39" s="63">
        <v>3904</v>
      </c>
      <c r="N39" s="254">
        <f>(Table3043[[#This Row],[Total Classes Applied For, National UK, 2021]]-Table3043[[#This Row],[Total Classes Applied For, National UK, 2020]])/Table3043[[#This Row],[Total Classes Applied For, National UK, 2020]]</f>
        <v>0.48940079140757492</v>
      </c>
      <c r="O39" s="253">
        <f>(Table3043[[#This Row],[Total Classes Published, National UK, 2021]]-Table3043[[#This Row],[Total Classes Published, National UK, 2020]])/Table3043[[#This Row],[Total Classes Published, National UK, 2020]]</f>
        <v>0.90254076602199473</v>
      </c>
      <c r="P39" s="253">
        <f>(Table3043[[#This Row],[Total Classes Registered, National UK, 2021]]-Table3043[[#This Row],[Total Classes Registered, National UK, 2020]])/Table3043[[#This Row],[Total Classes Registered, National UK, 2020]]</f>
        <v>0.75248722774939503</v>
      </c>
      <c r="Q39"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0.77997601918465231</v>
      </c>
      <c r="R39"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0.69412166780587836</v>
      </c>
      <c r="S39"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0.36838415702769017</v>
      </c>
    </row>
    <row r="40" spans="1:19" x14ac:dyDescent="0.4">
      <c r="A40" s="42" t="s">
        <v>576</v>
      </c>
      <c r="B40" s="63">
        <v>7003</v>
      </c>
      <c r="C40" s="63">
        <v>5254</v>
      </c>
      <c r="D40" s="63">
        <v>5169</v>
      </c>
      <c r="E40" s="63">
        <v>1115</v>
      </c>
      <c r="F40" s="63">
        <v>991</v>
      </c>
      <c r="G40" s="63">
        <v>981</v>
      </c>
      <c r="H40" s="63">
        <v>10464</v>
      </c>
      <c r="I40" s="63">
        <v>9884</v>
      </c>
      <c r="J40" s="63">
        <v>8324</v>
      </c>
      <c r="K40" s="63">
        <v>1847</v>
      </c>
      <c r="L40" s="63">
        <v>1585</v>
      </c>
      <c r="M40" s="63">
        <v>1251</v>
      </c>
      <c r="N40" s="254">
        <f>(Table3043[[#This Row],[Total Classes Applied For, National UK, 2021]]-Table3043[[#This Row],[Total Classes Applied For, National UK, 2020]])/Table3043[[#This Row],[Total Classes Applied For, National UK, 2020]]</f>
        <v>0.49421676424389549</v>
      </c>
      <c r="O40" s="253">
        <f>(Table3043[[#This Row],[Total Classes Published, National UK, 2021]]-Table3043[[#This Row],[Total Classes Published, National UK, 2020]])/Table3043[[#This Row],[Total Classes Published, National UK, 2020]]</f>
        <v>0.88123334602207837</v>
      </c>
      <c r="P40" s="253">
        <f>(Table3043[[#This Row],[Total Classes Registered, National UK, 2021]]-Table3043[[#This Row],[Total Classes Registered, National UK, 2020]])/Table3043[[#This Row],[Total Classes Registered, National UK, 2020]]</f>
        <v>0.61036951054362543</v>
      </c>
      <c r="Q40"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0.65650224215246633</v>
      </c>
      <c r="R40"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0.5993945509586277</v>
      </c>
      <c r="S40"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0.27522935779816515</v>
      </c>
    </row>
    <row r="41" spans="1:19" x14ac:dyDescent="0.4">
      <c r="A41" s="42" t="s">
        <v>577</v>
      </c>
      <c r="B41" s="63">
        <v>4605</v>
      </c>
      <c r="C41" s="63">
        <v>3422</v>
      </c>
      <c r="D41" s="63">
        <v>3255</v>
      </c>
      <c r="E41" s="63">
        <v>828</v>
      </c>
      <c r="F41" s="63">
        <v>767</v>
      </c>
      <c r="G41" s="63">
        <v>735</v>
      </c>
      <c r="H41" s="63">
        <v>7166</v>
      </c>
      <c r="I41" s="63">
        <v>6763</v>
      </c>
      <c r="J41" s="63">
        <v>5794</v>
      </c>
      <c r="K41" s="63">
        <v>1628</v>
      </c>
      <c r="L41" s="63">
        <v>1372</v>
      </c>
      <c r="M41" s="63">
        <v>1066</v>
      </c>
      <c r="N41" s="254">
        <f>(Table3043[[#This Row],[Total Classes Applied For, National UK, 2021]]-Table3043[[#This Row],[Total Classes Applied For, National UK, 2020]])/Table3043[[#This Row],[Total Classes Applied For, National UK, 2020]]</f>
        <v>0.55613463626492943</v>
      </c>
      <c r="O41" s="253">
        <f>(Table3043[[#This Row],[Total Classes Published, National UK, 2021]]-Table3043[[#This Row],[Total Classes Published, National UK, 2020]])/Table3043[[#This Row],[Total Classes Published, National UK, 2020]]</f>
        <v>0.97632963179427235</v>
      </c>
      <c r="P41" s="253">
        <f>(Table3043[[#This Row],[Total Classes Registered, National UK, 2021]]-Table3043[[#This Row],[Total Classes Registered, National UK, 2020]])/Table3043[[#This Row],[Total Classes Registered, National UK, 2020]]</f>
        <v>0.78003072196620582</v>
      </c>
      <c r="Q41"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0.96618357487922701</v>
      </c>
      <c r="R41"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0.78878748370273799</v>
      </c>
      <c r="S41"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0.45034013605442175</v>
      </c>
    </row>
    <row r="42" spans="1:19" x14ac:dyDescent="0.4">
      <c r="A42" s="42" t="s">
        <v>578</v>
      </c>
      <c r="B42" s="63">
        <v>4325</v>
      </c>
      <c r="C42" s="63">
        <v>3268</v>
      </c>
      <c r="D42" s="63">
        <v>3111</v>
      </c>
      <c r="E42" s="63">
        <v>880</v>
      </c>
      <c r="F42" s="63">
        <v>779</v>
      </c>
      <c r="G42" s="63">
        <v>804</v>
      </c>
      <c r="H42" s="63">
        <v>7054</v>
      </c>
      <c r="I42" s="63">
        <v>6638</v>
      </c>
      <c r="J42" s="63">
        <v>5561</v>
      </c>
      <c r="K42" s="63">
        <v>1651</v>
      </c>
      <c r="L42" s="63">
        <v>1374</v>
      </c>
      <c r="M42" s="63">
        <v>1066</v>
      </c>
      <c r="N42" s="254">
        <f>(Table3043[[#This Row],[Total Classes Applied For, National UK, 2021]]-Table3043[[#This Row],[Total Classes Applied For, National UK, 2020]])/Table3043[[#This Row],[Total Classes Applied For, National UK, 2020]]</f>
        <v>0.63098265895953753</v>
      </c>
      <c r="O42" s="253">
        <f>(Table3043[[#This Row],[Total Classes Published, National UK, 2021]]-Table3043[[#This Row],[Total Classes Published, National UK, 2020]])/Table3043[[#This Row],[Total Classes Published, National UK, 2020]]</f>
        <v>1.0312117503059977</v>
      </c>
      <c r="P42" s="253">
        <f>(Table3043[[#This Row],[Total Classes Registered, National UK, 2021]]-Table3043[[#This Row],[Total Classes Registered, National UK, 2020]])/Table3043[[#This Row],[Total Classes Registered, National UK, 2020]]</f>
        <v>0.78752812600450017</v>
      </c>
      <c r="Q42"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0.8761363636363636</v>
      </c>
      <c r="R42"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0.76379974326059052</v>
      </c>
      <c r="S42"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0.32587064676616917</v>
      </c>
    </row>
    <row r="43" spans="1:19" x14ac:dyDescent="0.4">
      <c r="A43" s="42" t="s">
        <v>579</v>
      </c>
      <c r="B43" s="63">
        <v>3790</v>
      </c>
      <c r="C43" s="63">
        <v>2748</v>
      </c>
      <c r="D43" s="63">
        <v>2589</v>
      </c>
      <c r="E43" s="63">
        <v>615</v>
      </c>
      <c r="F43" s="63">
        <v>561</v>
      </c>
      <c r="G43" s="63">
        <v>564</v>
      </c>
      <c r="H43" s="63">
        <v>6030</v>
      </c>
      <c r="I43" s="63">
        <v>5766</v>
      </c>
      <c r="J43" s="63">
        <v>4948</v>
      </c>
      <c r="K43" s="63">
        <v>1025</v>
      </c>
      <c r="L43" s="63">
        <v>868</v>
      </c>
      <c r="M43" s="63">
        <v>686</v>
      </c>
      <c r="N43" s="254">
        <f>(Table3043[[#This Row],[Total Classes Applied For, National UK, 2021]]-Table3043[[#This Row],[Total Classes Applied For, National UK, 2020]])/Table3043[[#This Row],[Total Classes Applied For, National UK, 2020]]</f>
        <v>0.59102902374670185</v>
      </c>
      <c r="O43" s="253">
        <f>(Table3043[[#This Row],[Total Classes Published, National UK, 2021]]-Table3043[[#This Row],[Total Classes Published, National UK, 2020]])/Table3043[[#This Row],[Total Classes Published, National UK, 2020]]</f>
        <v>1.0982532751091703</v>
      </c>
      <c r="P43" s="253">
        <f>(Table3043[[#This Row],[Total Classes Registered, National UK, 2021]]-Table3043[[#This Row],[Total Classes Registered, National UK, 2020]])/Table3043[[#This Row],[Total Classes Registered, National UK, 2020]]</f>
        <v>0.91116261104673624</v>
      </c>
      <c r="Q43"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0.66666666666666663</v>
      </c>
      <c r="R43"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0.54723707664884136</v>
      </c>
      <c r="S43"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0.21631205673758866</v>
      </c>
    </row>
    <row r="44" spans="1:19" x14ac:dyDescent="0.4">
      <c r="A44" s="42" t="s">
        <v>580</v>
      </c>
      <c r="B44" s="63">
        <v>1846</v>
      </c>
      <c r="C44" s="63">
        <v>1361</v>
      </c>
      <c r="D44" s="63">
        <v>1366</v>
      </c>
      <c r="E44" s="63">
        <v>475</v>
      </c>
      <c r="F44" s="63">
        <v>416</v>
      </c>
      <c r="G44" s="63">
        <v>409</v>
      </c>
      <c r="H44" s="63">
        <v>3642</v>
      </c>
      <c r="I44" s="63">
        <v>3434</v>
      </c>
      <c r="J44" s="63">
        <v>2825</v>
      </c>
      <c r="K44" s="63">
        <v>982</v>
      </c>
      <c r="L44" s="63">
        <v>836</v>
      </c>
      <c r="M44" s="63">
        <v>631</v>
      </c>
      <c r="N44" s="254">
        <f>(Table3043[[#This Row],[Total Classes Applied For, National UK, 2021]]-Table3043[[#This Row],[Total Classes Applied For, National UK, 2020]])/Table3043[[#This Row],[Total Classes Applied For, National UK, 2020]]</f>
        <v>0.97291440953412789</v>
      </c>
      <c r="O44" s="253">
        <f>(Table3043[[#This Row],[Total Classes Published, National UK, 2021]]-Table3043[[#This Row],[Total Classes Published, National UK, 2020]])/Table3043[[#This Row],[Total Classes Published, National UK, 2020]]</f>
        <v>1.5231447465099193</v>
      </c>
      <c r="P44" s="253">
        <f>(Table3043[[#This Row],[Total Classes Registered, National UK, 2021]]-Table3043[[#This Row],[Total Classes Registered, National UK, 2020]])/Table3043[[#This Row],[Total Classes Registered, National UK, 2020]]</f>
        <v>1.0680819912152268</v>
      </c>
      <c r="Q44"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1.0673684210526315</v>
      </c>
      <c r="R44"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1.0096153846153846</v>
      </c>
      <c r="S44"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0.54278728606356963</v>
      </c>
    </row>
    <row r="45" spans="1:19" x14ac:dyDescent="0.4">
      <c r="A45" s="42" t="s">
        <v>581</v>
      </c>
      <c r="B45" s="63">
        <v>20023</v>
      </c>
      <c r="C45" s="63">
        <v>14936</v>
      </c>
      <c r="D45" s="63">
        <v>14210</v>
      </c>
      <c r="E45" s="63">
        <v>2165</v>
      </c>
      <c r="F45" s="63">
        <v>1871</v>
      </c>
      <c r="G45" s="63">
        <v>1865</v>
      </c>
      <c r="H45" s="63">
        <v>26440</v>
      </c>
      <c r="I45" s="63">
        <v>24990</v>
      </c>
      <c r="J45" s="63">
        <v>22233</v>
      </c>
      <c r="K45" s="63">
        <v>3780</v>
      </c>
      <c r="L45" s="63">
        <v>3245</v>
      </c>
      <c r="M45" s="63">
        <v>2531</v>
      </c>
      <c r="N45" s="254">
        <f>(Table3043[[#This Row],[Total Classes Applied For, National UK, 2021]]-Table3043[[#This Row],[Total Classes Applied For, National UK, 2020]])/Table3043[[#This Row],[Total Classes Applied For, National UK, 2020]]</f>
        <v>0.32048144633671277</v>
      </c>
      <c r="O45" s="253">
        <f>(Table3043[[#This Row],[Total Classes Published, National UK, 2021]]-Table3043[[#This Row],[Total Classes Published, National UK, 2020]])/Table3043[[#This Row],[Total Classes Published, National UK, 2020]]</f>
        <v>0.67313872522763796</v>
      </c>
      <c r="P45" s="253">
        <f>(Table3043[[#This Row],[Total Classes Registered, National UK, 2021]]-Table3043[[#This Row],[Total Classes Registered, National UK, 2020]])/Table3043[[#This Row],[Total Classes Registered, National UK, 2020]]</f>
        <v>0.56460239268121037</v>
      </c>
      <c r="Q45"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0.74595842956120095</v>
      </c>
      <c r="R45"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0.73436664885088188</v>
      </c>
      <c r="S45"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0.35710455764075066</v>
      </c>
    </row>
    <row r="46" spans="1:19" ht="31.5" customHeight="1" x14ac:dyDescent="0.4">
      <c r="A46" s="42" t="s">
        <v>582</v>
      </c>
      <c r="B46" s="63">
        <v>12756</v>
      </c>
      <c r="C46" s="63">
        <v>9708</v>
      </c>
      <c r="D46" s="63">
        <v>9251</v>
      </c>
      <c r="E46" s="63">
        <v>3592</v>
      </c>
      <c r="F46" s="63">
        <v>3066</v>
      </c>
      <c r="G46" s="63">
        <v>3009</v>
      </c>
      <c r="H46" s="63">
        <v>21111</v>
      </c>
      <c r="I46" s="63">
        <v>20164</v>
      </c>
      <c r="J46" s="63">
        <v>16770</v>
      </c>
      <c r="K46" s="63">
        <v>6815</v>
      </c>
      <c r="L46" s="63">
        <v>5818</v>
      </c>
      <c r="M46" s="63">
        <v>4465</v>
      </c>
      <c r="N46" s="254">
        <f>(Table3043[[#This Row],[Total Classes Applied For, National UK, 2021]]-Table3043[[#This Row],[Total Classes Applied For, National UK, 2020]])/Table3043[[#This Row],[Total Classes Applied For, National UK, 2020]]</f>
        <v>0.65498588899341481</v>
      </c>
      <c r="O46" s="253">
        <f>(Table3043[[#This Row],[Total Classes Published, National UK, 2021]]-Table3043[[#This Row],[Total Classes Published, National UK, 2020]])/Table3043[[#This Row],[Total Classes Published, National UK, 2020]]</f>
        <v>1.07704985578904</v>
      </c>
      <c r="P46" s="253">
        <f>(Table3043[[#This Row],[Total Classes Registered, National UK, 2021]]-Table3043[[#This Row],[Total Classes Registered, National UK, 2020]])/Table3043[[#This Row],[Total Classes Registered, National UK, 2020]]</f>
        <v>0.81277699708139661</v>
      </c>
      <c r="Q46"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0.89727171492204905</v>
      </c>
      <c r="R46"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0.89758643183300713</v>
      </c>
      <c r="S46"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0.48388168826852773</v>
      </c>
    </row>
    <row r="47" spans="1:19" x14ac:dyDescent="0.4">
      <c r="A47" s="42" t="s">
        <v>583</v>
      </c>
      <c r="B47" s="63">
        <v>6515</v>
      </c>
      <c r="C47" s="63">
        <v>4959</v>
      </c>
      <c r="D47" s="63">
        <v>4523</v>
      </c>
      <c r="E47" s="63">
        <v>519</v>
      </c>
      <c r="F47" s="63">
        <v>479</v>
      </c>
      <c r="G47" s="63">
        <v>479</v>
      </c>
      <c r="H47" s="63">
        <v>8384</v>
      </c>
      <c r="I47" s="63">
        <v>8101</v>
      </c>
      <c r="J47" s="63">
        <v>7206</v>
      </c>
      <c r="K47" s="63">
        <v>774</v>
      </c>
      <c r="L47" s="63">
        <v>661</v>
      </c>
      <c r="M47" s="63">
        <v>537</v>
      </c>
      <c r="N47" s="254">
        <f>(Table3043[[#This Row],[Total Classes Applied For, National UK, 2021]]-Table3043[[#This Row],[Total Classes Applied For, National UK, 2020]])/Table3043[[#This Row],[Total Classes Applied For, National UK, 2020]]</f>
        <v>0.2868764389869532</v>
      </c>
      <c r="O47" s="253">
        <f>(Table3043[[#This Row],[Total Classes Published, National UK, 2021]]-Table3043[[#This Row],[Total Classes Published, National UK, 2020]])/Table3043[[#This Row],[Total Classes Published, National UK, 2020]]</f>
        <v>0.63359548296027424</v>
      </c>
      <c r="P47" s="253">
        <f>(Table3043[[#This Row],[Total Classes Registered, National UK, 2021]]-Table3043[[#This Row],[Total Classes Registered, National UK, 2020]])/Table3043[[#This Row],[Total Classes Registered, National UK, 2020]]</f>
        <v>0.59319036038027861</v>
      </c>
      <c r="Q47"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0.4913294797687861</v>
      </c>
      <c r="R47"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0.37995824634655534</v>
      </c>
      <c r="S47"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0.12108559498956159</v>
      </c>
    </row>
    <row r="48" spans="1:19" ht="15" customHeight="1" x14ac:dyDescent="0.4">
      <c r="A48" s="42" t="s">
        <v>584</v>
      </c>
      <c r="B48" s="63">
        <v>6807</v>
      </c>
      <c r="C48" s="63">
        <v>4958</v>
      </c>
      <c r="D48" s="63">
        <v>4675</v>
      </c>
      <c r="E48" s="63">
        <v>800</v>
      </c>
      <c r="F48" s="63">
        <v>717</v>
      </c>
      <c r="G48" s="63">
        <v>717</v>
      </c>
      <c r="H48" s="63">
        <v>8711</v>
      </c>
      <c r="I48" s="63">
        <v>8161</v>
      </c>
      <c r="J48" s="63">
        <v>7343</v>
      </c>
      <c r="K48" s="63">
        <v>1511</v>
      </c>
      <c r="L48" s="63">
        <v>1302</v>
      </c>
      <c r="M48" s="63">
        <v>992</v>
      </c>
      <c r="N48" s="254">
        <f>(Table3043[[#This Row],[Total Classes Applied For, National UK, 2021]]-Table3043[[#This Row],[Total Classes Applied For, National UK, 2020]])/Table3043[[#This Row],[Total Classes Applied For, National UK, 2020]]</f>
        <v>0.27971206111355956</v>
      </c>
      <c r="O48" s="253">
        <f>(Table3043[[#This Row],[Total Classes Published, National UK, 2021]]-Table3043[[#This Row],[Total Classes Published, National UK, 2020]])/Table3043[[#This Row],[Total Classes Published, National UK, 2020]]</f>
        <v>0.64602662363856389</v>
      </c>
      <c r="P48" s="253">
        <f>(Table3043[[#This Row],[Total Classes Registered, National UK, 2021]]-Table3043[[#This Row],[Total Classes Registered, National UK, 2020]])/Table3043[[#This Row],[Total Classes Registered, National UK, 2020]]</f>
        <v>0.57069518716577539</v>
      </c>
      <c r="Q48" s="253">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0.88875000000000004</v>
      </c>
      <c r="R48" s="253">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0.81589958158995812</v>
      </c>
      <c r="S48" s="253">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0.38354253835425384</v>
      </c>
    </row>
    <row r="49" spans="1:19" ht="27.4" x14ac:dyDescent="0.4">
      <c r="A49" s="307" t="s">
        <v>585</v>
      </c>
      <c r="B49" s="308">
        <v>4061</v>
      </c>
      <c r="C49" s="308">
        <v>3012</v>
      </c>
      <c r="D49" s="308">
        <v>2932</v>
      </c>
      <c r="E49" s="308">
        <v>513</v>
      </c>
      <c r="F49" s="308">
        <v>455</v>
      </c>
      <c r="G49" s="308">
        <v>472</v>
      </c>
      <c r="H49" s="308">
        <v>5836</v>
      </c>
      <c r="I49" s="308">
        <v>5601</v>
      </c>
      <c r="J49" s="308">
        <v>4819</v>
      </c>
      <c r="K49" s="308">
        <v>839</v>
      </c>
      <c r="L49" s="308">
        <v>721</v>
      </c>
      <c r="M49" s="308">
        <v>569</v>
      </c>
      <c r="N49" s="309">
        <f>(Table3043[[#This Row],[Total Classes Applied For, National UK, 2021]]-Table3043[[#This Row],[Total Classes Applied For, National UK, 2020]])/Table3043[[#This Row],[Total Classes Applied For, National UK, 2020]]</f>
        <v>0.43708446195518347</v>
      </c>
      <c r="O49" s="310">
        <f>(Table3043[[#This Row],[Total Classes Published, National UK, 2021]]-Table3043[[#This Row],[Total Classes Published, National UK, 2020]])/Table3043[[#This Row],[Total Classes Published, National UK, 2020]]</f>
        <v>0.85956175298804782</v>
      </c>
      <c r="P49" s="310">
        <f>(Table3043[[#This Row],[Total Classes Registered, National UK, 2021]]-Table3043[[#This Row],[Total Classes Registered, National UK, 2020]])/Table3043[[#This Row],[Total Classes Registered, National UK, 2020]]</f>
        <v>0.64358799454297411</v>
      </c>
      <c r="Q49" s="310">
        <f>(Table3043[[#This Row],[Total Classes Applied For, International Registrations Designating the UK, 2021]]-Table3043[[#This Row],[Total Classes Applied For, International Registrations Designating the UK, 2020]])/Table3043[[#This Row],[Total Classes Applied For, International Registrations Designating the UK, 2020]]</f>
        <v>0.63547758284600386</v>
      </c>
      <c r="R49" s="310">
        <f>(Table3043[[#This Row],[Total Classes Published, International Registrations Designating the UK, 2021]]-Table3043[[#This Row],[Total Classes Published, International Registrations Designating the UK, 2020]])/Table3043[[#This Row],[Total Classes Published, International Registrations Designating the UK, 2020]]</f>
        <v>0.58461538461538465</v>
      </c>
      <c r="S49" s="310">
        <f>(Table3043[[#This Row],[Total Classes Protected, International Registrations Designating the UK, 2021]]-Table3043[[#This Row],[Total Classes Protected, International Registrations Designating the UK, 2020]])/Table3043[[#This Row],[Total Classes Protected, International Registrations Designating the UK, 2020]]</f>
        <v>0.20550847457627119</v>
      </c>
    </row>
    <row r="50" spans="1:19" x14ac:dyDescent="0.4">
      <c r="A50" s="54" t="s">
        <v>92</v>
      </c>
      <c r="B50" s="194"/>
      <c r="C50" s="194"/>
      <c r="D50" s="194"/>
      <c r="E50" s="194"/>
      <c r="F50" s="194"/>
      <c r="G50" s="194"/>
      <c r="H50" s="194"/>
      <c r="I50" s="194"/>
      <c r="J50" s="194"/>
      <c r="K50" s="194"/>
      <c r="L50" s="194"/>
      <c r="M50" s="194"/>
      <c r="N50" s="195"/>
      <c r="O50" s="195"/>
      <c r="P50" s="195"/>
      <c r="Q50" s="195"/>
      <c r="R50" s="195"/>
      <c r="S50" s="195"/>
    </row>
    <row r="51" spans="1:19" ht="42.75" customHeight="1" x14ac:dyDescent="0.4">
      <c r="A51" s="56" t="s">
        <v>586</v>
      </c>
      <c r="B51" s="196"/>
      <c r="C51" s="196"/>
      <c r="D51" s="196"/>
      <c r="E51" s="196"/>
      <c r="F51" s="196"/>
      <c r="G51" s="196"/>
      <c r="H51" s="194"/>
      <c r="I51" s="194"/>
      <c r="J51" s="194"/>
      <c r="K51" s="194"/>
      <c r="L51" s="194"/>
      <c r="M51" s="194"/>
      <c r="N51" s="195"/>
      <c r="O51" s="195"/>
      <c r="P51" s="195"/>
      <c r="Q51" s="195"/>
      <c r="R51" s="195"/>
      <c r="S51" s="195"/>
    </row>
    <row r="52" spans="1:19" ht="27" customHeight="1" x14ac:dyDescent="0.4">
      <c r="A52" s="62" t="s">
        <v>587</v>
      </c>
    </row>
    <row r="53" spans="1:19" x14ac:dyDescent="0.4">
      <c r="M53" s="5"/>
    </row>
    <row r="54" spans="1:19" x14ac:dyDescent="0.4">
      <c r="M54" s="5"/>
    </row>
    <row r="55" spans="1:19" x14ac:dyDescent="0.4">
      <c r="M55" s="5"/>
    </row>
    <row r="56" spans="1:19" x14ac:dyDescent="0.4">
      <c r="M56" s="5"/>
    </row>
  </sheetData>
  <hyperlinks>
    <hyperlink ref="S1" location="Contents!A1" display="Contents" xr:uid="{784E0C7E-F32C-41D4-9D25-28374EBE29B9}"/>
    <hyperlink ref="S2" location="Notes!A1" display="Notes" xr:uid="{5667373C-B45E-4D64-9AAC-6B6FDB8BDCF2}"/>
  </hyperlinks>
  <pageMargins left="0.7" right="0.7" top="0.75" bottom="0.75" header="0.3" footer="0.3"/>
  <pageSetup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3E341-CF69-4CAB-97CC-744201D82719}">
  <dimension ref="A1:I21"/>
  <sheetViews>
    <sheetView workbookViewId="0"/>
  </sheetViews>
  <sheetFormatPr defaultColWidth="8.88671875" defaultRowHeight="15" x14ac:dyDescent="0.4"/>
  <cols>
    <col min="1" max="1" width="10.33203125" style="5" customWidth="1"/>
    <col min="2" max="2" width="39.6640625" style="5" bestFit="1" customWidth="1"/>
    <col min="3" max="3" width="12.6640625" style="5" customWidth="1"/>
    <col min="4" max="4" width="16.44140625" style="303" customWidth="1"/>
    <col min="5" max="5" width="39.6640625" style="5" bestFit="1" customWidth="1"/>
    <col min="6" max="6" width="12.6640625" style="5" customWidth="1"/>
    <col min="7" max="7" width="16.44140625" style="5" customWidth="1"/>
    <col min="8" max="16384" width="8.88671875" style="5"/>
  </cols>
  <sheetData>
    <row r="1" spans="1:9" ht="15.75" x14ac:dyDescent="0.4">
      <c r="A1" s="6" t="s">
        <v>588</v>
      </c>
      <c r="B1" s="6"/>
      <c r="C1" s="6"/>
      <c r="E1" s="6"/>
      <c r="F1" s="6"/>
      <c r="G1" s="90" t="s">
        <v>108</v>
      </c>
      <c r="I1" s="6"/>
    </row>
    <row r="2" spans="1:9" s="46" customFormat="1" ht="24.95" customHeight="1" x14ac:dyDescent="0.4">
      <c r="A2" s="21" t="s">
        <v>159</v>
      </c>
      <c r="B2" s="116"/>
      <c r="C2" s="116"/>
      <c r="D2" s="319"/>
      <c r="E2" s="116"/>
      <c r="F2" s="116"/>
      <c r="G2" s="115" t="s">
        <v>92</v>
      </c>
      <c r="I2" s="84"/>
    </row>
    <row r="3" spans="1:9" s="46" customFormat="1" ht="14.25" customHeight="1" x14ac:dyDescent="0.4">
      <c r="A3" s="21" t="s">
        <v>589</v>
      </c>
      <c r="B3" s="116"/>
      <c r="C3" s="115"/>
      <c r="D3" s="304"/>
    </row>
    <row r="4" spans="1:9" s="46" customFormat="1" ht="18" customHeight="1" x14ac:dyDescent="0.4">
      <c r="A4" s="21" t="s">
        <v>344</v>
      </c>
      <c r="B4" s="116"/>
      <c r="C4" s="115"/>
      <c r="D4" s="304"/>
    </row>
    <row r="5" spans="1:9" ht="36" customHeight="1" x14ac:dyDescent="0.4">
      <c r="A5" s="125" t="s">
        <v>339</v>
      </c>
      <c r="B5" s="318" t="s">
        <v>590</v>
      </c>
      <c r="C5" s="233" t="s">
        <v>160</v>
      </c>
      <c r="D5" s="232" t="s">
        <v>591</v>
      </c>
      <c r="E5" s="318" t="s">
        <v>788</v>
      </c>
      <c r="F5" s="233" t="s">
        <v>789</v>
      </c>
      <c r="G5" s="232" t="s">
        <v>790</v>
      </c>
    </row>
    <row r="6" spans="1:9" s="129" customFormat="1" ht="36.75" customHeight="1" x14ac:dyDescent="0.4">
      <c r="A6" s="49"/>
      <c r="B6" s="134" t="s">
        <v>592</v>
      </c>
      <c r="D6" s="305">
        <f>SUM(D7:D16)</f>
        <v>1164</v>
      </c>
      <c r="E6" s="134" t="s">
        <v>592</v>
      </c>
      <c r="G6" s="305">
        <f>SUM(G7:G16)</f>
        <v>1334</v>
      </c>
    </row>
    <row r="7" spans="1:9" x14ac:dyDescent="0.4">
      <c r="A7" s="45">
        <v>1</v>
      </c>
      <c r="B7" s="28" t="s">
        <v>791</v>
      </c>
      <c r="C7" s="46" t="s">
        <v>792</v>
      </c>
      <c r="D7" s="28">
        <v>359</v>
      </c>
      <c r="E7" s="28" t="s">
        <v>791</v>
      </c>
      <c r="F7" s="46" t="s">
        <v>792</v>
      </c>
      <c r="G7" s="28">
        <v>217</v>
      </c>
    </row>
    <row r="8" spans="1:9" x14ac:dyDescent="0.4">
      <c r="A8" s="45">
        <v>2</v>
      </c>
      <c r="B8" s="28" t="s">
        <v>793</v>
      </c>
      <c r="C8" s="46" t="s">
        <v>794</v>
      </c>
      <c r="D8" s="28">
        <v>104</v>
      </c>
      <c r="E8" s="28" t="s">
        <v>795</v>
      </c>
      <c r="F8" s="46" t="s">
        <v>796</v>
      </c>
      <c r="G8" s="28">
        <v>182</v>
      </c>
    </row>
    <row r="9" spans="1:9" x14ac:dyDescent="0.4">
      <c r="A9" s="45">
        <v>3</v>
      </c>
      <c r="B9" s="28" t="s">
        <v>797</v>
      </c>
      <c r="C9" s="46" t="s">
        <v>798</v>
      </c>
      <c r="D9" s="28">
        <v>101</v>
      </c>
      <c r="E9" s="28" t="s">
        <v>799</v>
      </c>
      <c r="F9" s="46" t="s">
        <v>800</v>
      </c>
      <c r="G9" s="28">
        <v>181</v>
      </c>
    </row>
    <row r="10" spans="1:9" x14ac:dyDescent="0.4">
      <c r="A10" s="45">
        <v>4</v>
      </c>
      <c r="B10" s="341" t="s">
        <v>1052</v>
      </c>
      <c r="C10" s="46" t="s">
        <v>801</v>
      </c>
      <c r="D10" s="28">
        <v>97</v>
      </c>
      <c r="E10" s="28" t="s">
        <v>802</v>
      </c>
      <c r="F10" s="46" t="s">
        <v>803</v>
      </c>
      <c r="G10" s="28">
        <v>155</v>
      </c>
    </row>
    <row r="11" spans="1:9" x14ac:dyDescent="0.4">
      <c r="A11" s="45">
        <v>5</v>
      </c>
      <c r="B11" s="28" t="s">
        <v>799</v>
      </c>
      <c r="C11" s="46" t="s">
        <v>800</v>
      </c>
      <c r="D11" s="28">
        <v>93</v>
      </c>
      <c r="E11" s="28" t="s">
        <v>804</v>
      </c>
      <c r="F11" s="46" t="s">
        <v>801</v>
      </c>
      <c r="G11" s="28">
        <v>119</v>
      </c>
    </row>
    <row r="12" spans="1:9" x14ac:dyDescent="0.4">
      <c r="A12" s="45">
        <v>6</v>
      </c>
      <c r="B12" s="28" t="s">
        <v>805</v>
      </c>
      <c r="C12" s="46" t="s">
        <v>801</v>
      </c>
      <c r="D12" s="28">
        <v>87</v>
      </c>
      <c r="E12" s="28" t="s">
        <v>797</v>
      </c>
      <c r="F12" s="46" t="s">
        <v>798</v>
      </c>
      <c r="G12" s="28">
        <v>100</v>
      </c>
    </row>
    <row r="13" spans="1:9" x14ac:dyDescent="0.4">
      <c r="A13" s="45">
        <v>7</v>
      </c>
      <c r="B13" s="28" t="s">
        <v>806</v>
      </c>
      <c r="C13" s="46" t="s">
        <v>801</v>
      </c>
      <c r="D13" s="28">
        <v>86</v>
      </c>
      <c r="E13" s="28" t="s">
        <v>807</v>
      </c>
      <c r="F13" s="46" t="s">
        <v>798</v>
      </c>
      <c r="G13" s="28">
        <v>99</v>
      </c>
    </row>
    <row r="14" spans="1:9" x14ac:dyDescent="0.4">
      <c r="A14" s="45">
        <v>8</v>
      </c>
      <c r="B14" s="28" t="s">
        <v>795</v>
      </c>
      <c r="C14" s="46" t="s">
        <v>796</v>
      </c>
      <c r="D14" s="28">
        <v>84</v>
      </c>
      <c r="E14" s="28" t="s">
        <v>808</v>
      </c>
      <c r="F14" s="46" t="s">
        <v>794</v>
      </c>
      <c r="G14" s="28">
        <v>96</v>
      </c>
    </row>
    <row r="15" spans="1:9" x14ac:dyDescent="0.4">
      <c r="A15" s="45">
        <v>9</v>
      </c>
      <c r="B15" s="28" t="s">
        <v>809</v>
      </c>
      <c r="C15" s="46" t="s">
        <v>810</v>
      </c>
      <c r="D15" s="28">
        <v>78</v>
      </c>
      <c r="E15" s="28" t="s">
        <v>811</v>
      </c>
      <c r="F15" s="46" t="s">
        <v>792</v>
      </c>
      <c r="G15" s="28">
        <v>96</v>
      </c>
    </row>
    <row r="16" spans="1:9" ht="24.75" customHeight="1" x14ac:dyDescent="0.4">
      <c r="A16" s="322">
        <v>10</v>
      </c>
      <c r="B16" s="323" t="s">
        <v>812</v>
      </c>
      <c r="C16" s="324" t="s">
        <v>803</v>
      </c>
      <c r="D16" s="323">
        <v>75</v>
      </c>
      <c r="E16" s="323" t="s">
        <v>813</v>
      </c>
      <c r="F16" s="324" t="s">
        <v>798</v>
      </c>
      <c r="G16" s="323">
        <v>89</v>
      </c>
    </row>
    <row r="17" spans="1:7" x14ac:dyDescent="0.4">
      <c r="A17" s="325"/>
      <c r="B17" s="325"/>
      <c r="C17" s="326"/>
      <c r="D17" s="321"/>
      <c r="E17" s="325"/>
      <c r="F17" s="326"/>
      <c r="G17" s="326" t="s">
        <v>127</v>
      </c>
    </row>
    <row r="18" spans="1:7" x14ac:dyDescent="0.4">
      <c r="A18" s="320" t="s">
        <v>92</v>
      </c>
      <c r="B18" s="270"/>
      <c r="C18" s="270"/>
      <c r="D18" s="321"/>
      <c r="E18" s="270"/>
      <c r="F18" s="270"/>
      <c r="G18" s="270"/>
    </row>
    <row r="19" spans="1:7" x14ac:dyDescent="0.4">
      <c r="A19" s="10" t="s">
        <v>593</v>
      </c>
    </row>
    <row r="20" spans="1:7" ht="33.75" customHeight="1" x14ac:dyDescent="0.4">
      <c r="A20" s="57" t="s">
        <v>594</v>
      </c>
      <c r="B20" s="57"/>
      <c r="C20" s="57"/>
      <c r="D20" s="306"/>
      <c r="E20" s="57"/>
    </row>
    <row r="21" spans="1:7" x14ac:dyDescent="0.4">
      <c r="A21" s="10"/>
    </row>
  </sheetData>
  <hyperlinks>
    <hyperlink ref="G1" location="Contents!A1" display="Contents" xr:uid="{B94176C1-8686-4B38-8B7A-877356B0F146}"/>
    <hyperlink ref="G2" location="Notes!A1" display="Notes" xr:uid="{EE7AB89C-75FC-407E-8558-F0A47EA2C229}"/>
  </hyperlinks>
  <pageMargins left="0.7" right="0.7" top="0.75" bottom="0.75" header="0.3" footer="0.3"/>
  <pageSetup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E87C2-36A1-4A86-AB7B-6E36C029B692}">
  <dimension ref="A1:G60"/>
  <sheetViews>
    <sheetView workbookViewId="0"/>
  </sheetViews>
  <sheetFormatPr defaultColWidth="8.88671875" defaultRowHeight="15" x14ac:dyDescent="0.4"/>
  <cols>
    <col min="1" max="1" width="11.5546875" style="5" customWidth="1"/>
    <col min="2" max="2" width="43.44140625" style="5" customWidth="1"/>
    <col min="3" max="3" width="9.33203125" style="14" customWidth="1"/>
    <col min="4" max="4" width="12" style="5" customWidth="1"/>
    <col min="5" max="5" width="11.44140625" style="5" customWidth="1"/>
    <col min="6" max="16384" width="8.88671875" style="5"/>
  </cols>
  <sheetData>
    <row r="1" spans="1:7" ht="15.75" x14ac:dyDescent="0.4">
      <c r="A1" s="6" t="s">
        <v>595</v>
      </c>
      <c r="B1" s="6"/>
      <c r="C1" s="50"/>
      <c r="D1" s="6"/>
      <c r="E1" s="89"/>
      <c r="F1" s="90" t="s">
        <v>108</v>
      </c>
      <c r="G1" s="6"/>
    </row>
    <row r="2" spans="1:7" x14ac:dyDescent="0.4">
      <c r="A2" s="25" t="s">
        <v>159</v>
      </c>
      <c r="B2" s="25"/>
      <c r="C2" s="43"/>
      <c r="D2" s="7"/>
      <c r="E2" s="89"/>
      <c r="F2" s="90" t="s">
        <v>92</v>
      </c>
    </row>
    <row r="3" spans="1:7" ht="25.5" customHeight="1" x14ac:dyDescent="0.4">
      <c r="A3" s="25" t="s">
        <v>589</v>
      </c>
      <c r="B3" s="7"/>
      <c r="C3" s="90"/>
      <c r="D3" s="8"/>
    </row>
    <row r="4" spans="1:7" s="46" customFormat="1" ht="27" customHeight="1" x14ac:dyDescent="0.4">
      <c r="A4" s="327" t="s">
        <v>344</v>
      </c>
      <c r="B4" s="328"/>
      <c r="C4" s="329"/>
      <c r="D4" s="330"/>
    </row>
    <row r="5" spans="1:7" ht="15.75" x14ac:dyDescent="0.4">
      <c r="A5" s="125" t="s">
        <v>339</v>
      </c>
      <c r="B5" s="232" t="s">
        <v>596</v>
      </c>
      <c r="C5" s="233" t="s">
        <v>160</v>
      </c>
      <c r="D5" s="127" t="s">
        <v>597</v>
      </c>
      <c r="E5" s="89"/>
      <c r="F5" s="89"/>
    </row>
    <row r="6" spans="1:7" ht="21" customHeight="1" x14ac:dyDescent="0.4">
      <c r="A6" s="9"/>
      <c r="B6" s="44" t="s">
        <v>342</v>
      </c>
      <c r="C6" s="3"/>
      <c r="D6" s="27">
        <f>SUM(D7:D56)</f>
        <v>3210</v>
      </c>
    </row>
    <row r="7" spans="1:7" x14ac:dyDescent="0.4">
      <c r="A7" s="47">
        <v>1</v>
      </c>
      <c r="B7" s="73" t="s">
        <v>791</v>
      </c>
      <c r="C7" s="28" t="s">
        <v>792</v>
      </c>
      <c r="D7" s="34">
        <v>239</v>
      </c>
    </row>
    <row r="8" spans="1:7" ht="17.25" customHeight="1" x14ac:dyDescent="0.4">
      <c r="A8" s="47">
        <v>2</v>
      </c>
      <c r="B8" s="73" t="s">
        <v>804</v>
      </c>
      <c r="C8" s="28" t="s">
        <v>801</v>
      </c>
      <c r="D8" s="34">
        <v>143</v>
      </c>
    </row>
    <row r="9" spans="1:7" x14ac:dyDescent="0.4">
      <c r="A9" s="47">
        <v>3</v>
      </c>
      <c r="B9" s="73" t="s">
        <v>802</v>
      </c>
      <c r="C9" s="28" t="s">
        <v>803</v>
      </c>
      <c r="D9" s="34">
        <v>135</v>
      </c>
    </row>
    <row r="10" spans="1:7" x14ac:dyDescent="0.4">
      <c r="A10" s="47">
        <v>4</v>
      </c>
      <c r="B10" s="73" t="s">
        <v>814</v>
      </c>
      <c r="C10" s="28" t="s">
        <v>801</v>
      </c>
      <c r="D10" s="34">
        <v>114</v>
      </c>
    </row>
    <row r="11" spans="1:7" ht="15" customHeight="1" x14ac:dyDescent="0.4">
      <c r="A11" s="47">
        <v>5</v>
      </c>
      <c r="B11" s="73" t="s">
        <v>797</v>
      </c>
      <c r="C11" s="28" t="s">
        <v>798</v>
      </c>
      <c r="D11" s="34">
        <v>111</v>
      </c>
    </row>
    <row r="12" spans="1:7" x14ac:dyDescent="0.4">
      <c r="A12" s="47">
        <v>6</v>
      </c>
      <c r="B12" s="73" t="s">
        <v>795</v>
      </c>
      <c r="C12" s="28" t="s">
        <v>796</v>
      </c>
      <c r="D12" s="34">
        <v>110</v>
      </c>
    </row>
    <row r="13" spans="1:7" x14ac:dyDescent="0.4">
      <c r="A13" s="47">
        <v>7</v>
      </c>
      <c r="B13" s="73" t="s">
        <v>807</v>
      </c>
      <c r="C13" s="28" t="s">
        <v>798</v>
      </c>
      <c r="D13" s="34">
        <v>108</v>
      </c>
    </row>
    <row r="14" spans="1:7" x14ac:dyDescent="0.4">
      <c r="A14" s="47">
        <v>8</v>
      </c>
      <c r="B14" s="73" t="s">
        <v>815</v>
      </c>
      <c r="C14" s="28" t="s">
        <v>794</v>
      </c>
      <c r="D14" s="34">
        <v>90</v>
      </c>
    </row>
    <row r="15" spans="1:7" x14ac:dyDescent="0.4">
      <c r="A15" s="47">
        <v>9</v>
      </c>
      <c r="B15" s="73" t="s">
        <v>805</v>
      </c>
      <c r="C15" s="28" t="s">
        <v>801</v>
      </c>
      <c r="D15" s="34">
        <v>84</v>
      </c>
    </row>
    <row r="16" spans="1:7" x14ac:dyDescent="0.4">
      <c r="A16" s="47">
        <v>10</v>
      </c>
      <c r="B16" s="73" t="s">
        <v>799</v>
      </c>
      <c r="C16" s="28" t="s">
        <v>800</v>
      </c>
      <c r="D16" s="34">
        <v>79</v>
      </c>
    </row>
    <row r="17" spans="1:4" x14ac:dyDescent="0.4">
      <c r="A17" s="47">
        <v>11</v>
      </c>
      <c r="B17" s="73" t="s">
        <v>813</v>
      </c>
      <c r="C17" s="28" t="s">
        <v>798</v>
      </c>
      <c r="D17" s="34">
        <v>70</v>
      </c>
    </row>
    <row r="18" spans="1:4" x14ac:dyDescent="0.4">
      <c r="A18" s="47">
        <v>12</v>
      </c>
      <c r="B18" s="73" t="s">
        <v>816</v>
      </c>
      <c r="C18" s="28" t="s">
        <v>803</v>
      </c>
      <c r="D18" s="34">
        <v>64</v>
      </c>
    </row>
    <row r="19" spans="1:4" x14ac:dyDescent="0.4">
      <c r="A19" s="47">
        <v>13</v>
      </c>
      <c r="B19" s="73" t="s">
        <v>817</v>
      </c>
      <c r="C19" s="28" t="s">
        <v>800</v>
      </c>
      <c r="D19" s="34">
        <v>64</v>
      </c>
    </row>
    <row r="20" spans="1:4" x14ac:dyDescent="0.4">
      <c r="A20" s="47">
        <v>14</v>
      </c>
      <c r="B20" s="73" t="s">
        <v>808</v>
      </c>
      <c r="C20" s="28" t="s">
        <v>794</v>
      </c>
      <c r="D20" s="34">
        <v>63</v>
      </c>
    </row>
    <row r="21" spans="1:4" x14ac:dyDescent="0.4">
      <c r="A21" s="47">
        <v>15</v>
      </c>
      <c r="B21" s="73" t="s">
        <v>811</v>
      </c>
      <c r="C21" s="28" t="s">
        <v>792</v>
      </c>
      <c r="D21" s="34">
        <v>61</v>
      </c>
    </row>
    <row r="22" spans="1:4" x14ac:dyDescent="0.4">
      <c r="A22" s="47">
        <v>16</v>
      </c>
      <c r="B22" s="73" t="s">
        <v>818</v>
      </c>
      <c r="C22" s="28" t="s">
        <v>792</v>
      </c>
      <c r="D22" s="34">
        <v>60</v>
      </c>
    </row>
    <row r="23" spans="1:4" x14ac:dyDescent="0.4">
      <c r="A23" s="47">
        <v>17</v>
      </c>
      <c r="B23" s="73" t="s">
        <v>819</v>
      </c>
      <c r="C23" s="28" t="s">
        <v>801</v>
      </c>
      <c r="D23" s="34">
        <v>59</v>
      </c>
    </row>
    <row r="24" spans="1:4" x14ac:dyDescent="0.4">
      <c r="A24" s="47">
        <v>18</v>
      </c>
      <c r="B24" s="73" t="s">
        <v>820</v>
      </c>
      <c r="C24" s="28" t="s">
        <v>794</v>
      </c>
      <c r="D24" s="34">
        <v>59</v>
      </c>
    </row>
    <row r="25" spans="1:4" x14ac:dyDescent="0.4">
      <c r="A25" s="47">
        <v>19</v>
      </c>
      <c r="B25" s="73" t="s">
        <v>821</v>
      </c>
      <c r="C25" s="28" t="s">
        <v>801</v>
      </c>
      <c r="D25" s="34">
        <v>58</v>
      </c>
    </row>
    <row r="26" spans="1:4" x14ac:dyDescent="0.4">
      <c r="A26" s="47">
        <v>20</v>
      </c>
      <c r="B26" s="73" t="s">
        <v>822</v>
      </c>
      <c r="C26" s="28" t="s">
        <v>794</v>
      </c>
      <c r="D26" s="34">
        <v>57</v>
      </c>
    </row>
    <row r="27" spans="1:4" x14ac:dyDescent="0.4">
      <c r="A27" s="47">
        <v>21</v>
      </c>
      <c r="B27" s="73" t="s">
        <v>823</v>
      </c>
      <c r="C27" s="28" t="s">
        <v>798</v>
      </c>
      <c r="D27" s="34">
        <v>56</v>
      </c>
    </row>
    <row r="28" spans="1:4" x14ac:dyDescent="0.4">
      <c r="A28" s="47">
        <v>22</v>
      </c>
      <c r="B28" s="73" t="s">
        <v>806</v>
      </c>
      <c r="C28" s="28" t="s">
        <v>801</v>
      </c>
      <c r="D28" s="34">
        <v>56</v>
      </c>
    </row>
    <row r="29" spans="1:4" x14ac:dyDescent="0.4">
      <c r="A29" s="47">
        <v>23</v>
      </c>
      <c r="B29" s="73" t="s">
        <v>824</v>
      </c>
      <c r="C29" s="28" t="s">
        <v>825</v>
      </c>
      <c r="D29" s="34">
        <v>55</v>
      </c>
    </row>
    <row r="30" spans="1:4" x14ac:dyDescent="0.4">
      <c r="A30" s="47">
        <v>24</v>
      </c>
      <c r="B30" s="73" t="s">
        <v>826</v>
      </c>
      <c r="C30" s="28" t="s">
        <v>792</v>
      </c>
      <c r="D30" s="34">
        <v>52</v>
      </c>
    </row>
    <row r="31" spans="1:4" x14ac:dyDescent="0.4">
      <c r="A31" s="47">
        <v>25</v>
      </c>
      <c r="B31" s="73" t="s">
        <v>827</v>
      </c>
      <c r="C31" s="28" t="s">
        <v>794</v>
      </c>
      <c r="D31" s="34">
        <v>51</v>
      </c>
    </row>
    <row r="32" spans="1:4" x14ac:dyDescent="0.4">
      <c r="A32" s="47">
        <v>26</v>
      </c>
      <c r="B32" s="73" t="s">
        <v>828</v>
      </c>
      <c r="C32" s="28" t="s">
        <v>798</v>
      </c>
      <c r="D32" s="34">
        <v>51</v>
      </c>
    </row>
    <row r="33" spans="1:4" x14ac:dyDescent="0.4">
      <c r="A33" s="47">
        <v>27</v>
      </c>
      <c r="B33" s="73" t="s">
        <v>829</v>
      </c>
      <c r="C33" s="28" t="s">
        <v>810</v>
      </c>
      <c r="D33" s="34">
        <v>49</v>
      </c>
    </row>
    <row r="34" spans="1:4" x14ac:dyDescent="0.4">
      <c r="A34" s="47">
        <v>28</v>
      </c>
      <c r="B34" s="73" t="s">
        <v>830</v>
      </c>
      <c r="C34" s="28" t="s">
        <v>798</v>
      </c>
      <c r="D34" s="34">
        <v>48</v>
      </c>
    </row>
    <row r="35" spans="1:4" x14ac:dyDescent="0.4">
      <c r="A35" s="47">
        <v>29</v>
      </c>
      <c r="B35" s="73" t="s">
        <v>831</v>
      </c>
      <c r="C35" s="28" t="s">
        <v>796</v>
      </c>
      <c r="D35" s="34">
        <v>48</v>
      </c>
    </row>
    <row r="36" spans="1:4" ht="27" x14ac:dyDescent="0.4">
      <c r="A36" s="47">
        <v>30</v>
      </c>
      <c r="B36" s="73" t="s">
        <v>832</v>
      </c>
      <c r="C36" s="28" t="s">
        <v>800</v>
      </c>
      <c r="D36" s="34">
        <v>48</v>
      </c>
    </row>
    <row r="37" spans="1:4" x14ac:dyDescent="0.4">
      <c r="A37" s="47">
        <v>31</v>
      </c>
      <c r="B37" s="73" t="s">
        <v>833</v>
      </c>
      <c r="C37" s="28" t="s">
        <v>803</v>
      </c>
      <c r="D37" s="34">
        <v>47</v>
      </c>
    </row>
    <row r="38" spans="1:4" x14ac:dyDescent="0.4">
      <c r="A38" s="47">
        <v>32</v>
      </c>
      <c r="B38" s="73" t="s">
        <v>834</v>
      </c>
      <c r="C38" s="28" t="s">
        <v>798</v>
      </c>
      <c r="D38" s="34">
        <v>47</v>
      </c>
    </row>
    <row r="39" spans="1:4" x14ac:dyDescent="0.4">
      <c r="A39" s="47">
        <v>33</v>
      </c>
      <c r="B39" s="73" t="s">
        <v>835</v>
      </c>
      <c r="C39" s="28" t="s">
        <v>798</v>
      </c>
      <c r="D39" s="34">
        <v>47</v>
      </c>
    </row>
    <row r="40" spans="1:4" x14ac:dyDescent="0.4">
      <c r="A40" s="47">
        <v>34</v>
      </c>
      <c r="B40" s="73" t="s">
        <v>836</v>
      </c>
      <c r="C40" s="28" t="s">
        <v>837</v>
      </c>
      <c r="D40" s="34">
        <v>46</v>
      </c>
    </row>
    <row r="41" spans="1:4" x14ac:dyDescent="0.4">
      <c r="A41" s="47">
        <v>35</v>
      </c>
      <c r="B41" s="73" t="s">
        <v>838</v>
      </c>
      <c r="C41" s="28" t="s">
        <v>803</v>
      </c>
      <c r="D41" s="34">
        <v>46</v>
      </c>
    </row>
    <row r="42" spans="1:4" x14ac:dyDescent="0.4">
      <c r="A42" s="47">
        <v>36</v>
      </c>
      <c r="B42" s="73" t="s">
        <v>839</v>
      </c>
      <c r="C42" s="28" t="s">
        <v>840</v>
      </c>
      <c r="D42" s="34">
        <v>45</v>
      </c>
    </row>
    <row r="43" spans="1:4" x14ac:dyDescent="0.4">
      <c r="A43" s="47">
        <v>37</v>
      </c>
      <c r="B43" s="73" t="s">
        <v>841</v>
      </c>
      <c r="C43" s="28" t="s">
        <v>798</v>
      </c>
      <c r="D43" s="34">
        <v>44</v>
      </c>
    </row>
    <row r="44" spans="1:4" x14ac:dyDescent="0.4">
      <c r="A44" s="47">
        <v>38</v>
      </c>
      <c r="B44" s="73" t="s">
        <v>842</v>
      </c>
      <c r="C44" s="28" t="s">
        <v>798</v>
      </c>
      <c r="D44" s="34">
        <v>44</v>
      </c>
    </row>
    <row r="45" spans="1:4" x14ac:dyDescent="0.4">
      <c r="A45" s="47">
        <v>39</v>
      </c>
      <c r="B45" s="73" t="s">
        <v>843</v>
      </c>
      <c r="C45" s="28" t="s">
        <v>798</v>
      </c>
      <c r="D45" s="34">
        <v>43</v>
      </c>
    </row>
    <row r="46" spans="1:4" x14ac:dyDescent="0.4">
      <c r="A46" s="47">
        <v>40</v>
      </c>
      <c r="B46" s="73" t="s">
        <v>844</v>
      </c>
      <c r="C46" s="28" t="s">
        <v>801</v>
      </c>
      <c r="D46" s="34">
        <v>43</v>
      </c>
    </row>
    <row r="47" spans="1:4" x14ac:dyDescent="0.4">
      <c r="A47" s="47">
        <v>41</v>
      </c>
      <c r="B47" s="73" t="s">
        <v>845</v>
      </c>
      <c r="C47" s="28" t="s">
        <v>846</v>
      </c>
      <c r="D47" s="34">
        <v>43</v>
      </c>
    </row>
    <row r="48" spans="1:4" x14ac:dyDescent="0.4">
      <c r="A48" s="47">
        <v>42</v>
      </c>
      <c r="B48" s="73" t="s">
        <v>847</v>
      </c>
      <c r="C48" s="28" t="s">
        <v>810</v>
      </c>
      <c r="D48" s="34">
        <v>43</v>
      </c>
    </row>
    <row r="49" spans="1:4" x14ac:dyDescent="0.4">
      <c r="A49" s="47">
        <v>43</v>
      </c>
      <c r="B49" s="73" t="s">
        <v>848</v>
      </c>
      <c r="C49" s="9" t="s">
        <v>801</v>
      </c>
      <c r="D49" s="34">
        <v>43</v>
      </c>
    </row>
    <row r="50" spans="1:4" x14ac:dyDescent="0.4">
      <c r="A50" s="47">
        <v>44</v>
      </c>
      <c r="B50" s="73" t="s">
        <v>849</v>
      </c>
      <c r="C50" s="9" t="s">
        <v>801</v>
      </c>
      <c r="D50" s="34">
        <v>43</v>
      </c>
    </row>
    <row r="51" spans="1:4" x14ac:dyDescent="0.4">
      <c r="A51" s="47">
        <v>45</v>
      </c>
      <c r="B51" s="73" t="s">
        <v>850</v>
      </c>
      <c r="C51" s="9" t="s">
        <v>798</v>
      </c>
      <c r="D51" s="34">
        <v>42</v>
      </c>
    </row>
    <row r="52" spans="1:4" x14ac:dyDescent="0.4">
      <c r="A52" s="47">
        <v>46</v>
      </c>
      <c r="B52" s="73" t="s">
        <v>851</v>
      </c>
      <c r="C52" s="9" t="s">
        <v>800</v>
      </c>
      <c r="D52" s="34">
        <v>42</v>
      </c>
    </row>
    <row r="53" spans="1:4" x14ac:dyDescent="0.4">
      <c r="A53" s="47">
        <v>47</v>
      </c>
      <c r="B53" s="73" t="s">
        <v>852</v>
      </c>
      <c r="C53" s="9" t="s">
        <v>798</v>
      </c>
      <c r="D53" s="34">
        <v>42</v>
      </c>
    </row>
    <row r="54" spans="1:4" x14ac:dyDescent="0.4">
      <c r="A54" s="47">
        <v>48</v>
      </c>
      <c r="B54" s="73" t="s">
        <v>853</v>
      </c>
      <c r="C54" s="9" t="s">
        <v>794</v>
      </c>
      <c r="D54" s="34">
        <v>40</v>
      </c>
    </row>
    <row r="55" spans="1:4" x14ac:dyDescent="0.4">
      <c r="A55" s="47">
        <v>49</v>
      </c>
      <c r="B55" s="73" t="s">
        <v>854</v>
      </c>
      <c r="C55" s="9" t="s">
        <v>801</v>
      </c>
      <c r="D55" s="34">
        <v>39</v>
      </c>
    </row>
    <row r="56" spans="1:4" x14ac:dyDescent="0.4">
      <c r="A56" s="47">
        <v>50</v>
      </c>
      <c r="B56" s="73" t="s">
        <v>855</v>
      </c>
      <c r="C56" s="9" t="s">
        <v>798</v>
      </c>
      <c r="D56" s="34">
        <v>39</v>
      </c>
    </row>
    <row r="57" spans="1:4" x14ac:dyDescent="0.4">
      <c r="A57" s="12" t="s">
        <v>92</v>
      </c>
      <c r="B57" s="12"/>
    </row>
    <row r="58" spans="1:4" x14ac:dyDescent="0.4">
      <c r="A58" s="10" t="s">
        <v>593</v>
      </c>
      <c r="B58" s="10"/>
    </row>
    <row r="59" spans="1:4" x14ac:dyDescent="0.4">
      <c r="A59" s="10" t="s">
        <v>594</v>
      </c>
      <c r="B59" s="10"/>
      <c r="C59" s="10"/>
      <c r="D59" s="10"/>
    </row>
    <row r="60" spans="1:4" x14ac:dyDescent="0.4">
      <c r="A60" s="10" t="s">
        <v>598</v>
      </c>
      <c r="B60" s="10"/>
    </row>
  </sheetData>
  <hyperlinks>
    <hyperlink ref="F1" location="Contents!A1" display="Contents" xr:uid="{29F21726-0C91-4CEB-A518-531626D7FD64}"/>
    <hyperlink ref="F2" location="Notes!A1" display="Notes" xr:uid="{1E524053-6C65-4EAB-9B81-F790DB4D3CAE}"/>
  </hyperlinks>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FC037-858A-481A-966B-55146DC6FD0A}">
  <dimension ref="A1:H11"/>
  <sheetViews>
    <sheetView workbookViewId="0"/>
  </sheetViews>
  <sheetFormatPr defaultColWidth="8.88671875" defaultRowHeight="15" x14ac:dyDescent="0.4"/>
  <cols>
    <col min="1" max="1" width="52.44140625" style="5" customWidth="1"/>
    <col min="2" max="3" width="10.5546875" style="5" customWidth="1"/>
    <col min="4" max="4" width="10.21875" style="5" customWidth="1"/>
    <col min="5" max="5" width="4.5546875" style="5" customWidth="1"/>
    <col min="6" max="7" width="11.5546875" style="5" customWidth="1"/>
    <col min="8" max="8" width="4.5546875" style="5" customWidth="1"/>
    <col min="9" max="9" width="11.5546875" style="5" customWidth="1"/>
    <col min="10" max="16384" width="8.88671875" style="5"/>
  </cols>
  <sheetData>
    <row r="1" spans="1:8" x14ac:dyDescent="0.4">
      <c r="A1" s="6" t="s">
        <v>599</v>
      </c>
      <c r="B1" s="7"/>
      <c r="C1" s="90" t="s">
        <v>108</v>
      </c>
      <c r="D1" s="6"/>
      <c r="E1" s="6"/>
      <c r="F1" s="6"/>
      <c r="G1" s="6"/>
      <c r="H1" s="6"/>
    </row>
    <row r="2" spans="1:8" x14ac:dyDescent="0.4">
      <c r="A2" s="7" t="s">
        <v>159</v>
      </c>
      <c r="B2" s="7"/>
      <c r="C2" s="90" t="s">
        <v>92</v>
      </c>
      <c r="D2" s="91"/>
      <c r="E2" s="7"/>
      <c r="F2" s="7"/>
      <c r="G2" s="7"/>
      <c r="H2" s="7"/>
    </row>
    <row r="3" spans="1:8" s="32" customFormat="1" ht="23.25" customHeight="1" x14ac:dyDescent="0.4">
      <c r="A3" s="234" t="s">
        <v>600</v>
      </c>
      <c r="B3" s="234" t="s">
        <v>118</v>
      </c>
      <c r="C3" s="234" t="s">
        <v>119</v>
      </c>
      <c r="D3" s="169"/>
    </row>
    <row r="4" spans="1:8" x14ac:dyDescent="0.4">
      <c r="A4" s="75" t="s">
        <v>601</v>
      </c>
      <c r="B4" s="52">
        <v>47231</v>
      </c>
      <c r="C4" s="52">
        <v>48524</v>
      </c>
    </row>
    <row r="5" spans="1:8" x14ac:dyDescent="0.4">
      <c r="A5" s="75" t="s">
        <v>602</v>
      </c>
      <c r="B5" s="52">
        <v>21441</v>
      </c>
      <c r="C5" s="52">
        <v>20866</v>
      </c>
    </row>
    <row r="6" spans="1:8" x14ac:dyDescent="0.4">
      <c r="A6" s="75" t="s">
        <v>603</v>
      </c>
      <c r="B6" s="52">
        <v>44260</v>
      </c>
      <c r="C6" s="52">
        <v>45129</v>
      </c>
    </row>
    <row r="7" spans="1:8" x14ac:dyDescent="0.4">
      <c r="A7" s="75" t="s">
        <v>604</v>
      </c>
      <c r="B7" s="52">
        <v>114</v>
      </c>
      <c r="C7" s="52">
        <v>182</v>
      </c>
    </row>
    <row r="8" spans="1:8" x14ac:dyDescent="0.4">
      <c r="A8" s="3"/>
      <c r="B8" s="3"/>
      <c r="C8" s="13" t="s">
        <v>127</v>
      </c>
      <c r="D8" s="13"/>
      <c r="E8" s="13"/>
      <c r="F8" s="13"/>
      <c r="H8" s="13"/>
    </row>
    <row r="9" spans="1:8" x14ac:dyDescent="0.4">
      <c r="A9" s="3"/>
      <c r="B9" s="3"/>
      <c r="C9" s="3"/>
    </row>
    <row r="10" spans="1:8" x14ac:dyDescent="0.4">
      <c r="A10" s="12"/>
      <c r="B10" s="12"/>
    </row>
    <row r="11" spans="1:8" x14ac:dyDescent="0.4">
      <c r="B11" s="61"/>
      <c r="C11" s="61"/>
    </row>
  </sheetData>
  <hyperlinks>
    <hyperlink ref="C1" location="Contents!A1" display="Contents" xr:uid="{7E70927B-9E2D-49F6-83B0-51293F7DC2DD}"/>
    <hyperlink ref="C2" location="Notes!A1" display="Notes" xr:uid="{28A04ED0-23CB-4248-ADF1-BE15C011EED0}"/>
  </hyperlinks>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74C45-1229-4A84-98BB-700B8157443E}">
  <dimension ref="A1:G93"/>
  <sheetViews>
    <sheetView workbookViewId="0"/>
  </sheetViews>
  <sheetFormatPr defaultColWidth="8.88671875" defaultRowHeight="15" x14ac:dyDescent="0.4"/>
  <cols>
    <col min="1" max="1" width="30.109375" style="89" customWidth="1"/>
    <col min="2" max="2" width="21.44140625" style="89" customWidth="1"/>
    <col min="3" max="3" width="19.88671875" style="89" customWidth="1"/>
    <col min="4" max="4" width="21.88671875" style="227" customWidth="1"/>
    <col min="5" max="16384" width="8.88671875" style="89"/>
  </cols>
  <sheetData>
    <row r="1" spans="1:5" ht="15.75" x14ac:dyDescent="0.4">
      <c r="A1" s="87" t="s">
        <v>605</v>
      </c>
      <c r="B1" s="87"/>
      <c r="C1" s="87"/>
      <c r="D1" s="224"/>
      <c r="E1" s="90" t="s">
        <v>108</v>
      </c>
    </row>
    <row r="2" spans="1:5" x14ac:dyDescent="0.4">
      <c r="A2" s="91" t="s">
        <v>159</v>
      </c>
      <c r="B2" s="91"/>
      <c r="C2" s="91"/>
      <c r="D2" s="224"/>
      <c r="E2" s="90" t="s">
        <v>92</v>
      </c>
    </row>
    <row r="3" spans="1:5" ht="47.65" customHeight="1" thickBot="1" x14ac:dyDescent="0.45">
      <c r="A3" s="208" t="s">
        <v>160</v>
      </c>
      <c r="B3" s="188" t="s">
        <v>467</v>
      </c>
      <c r="C3" s="188" t="s">
        <v>760</v>
      </c>
      <c r="D3" s="188" t="s">
        <v>993</v>
      </c>
    </row>
    <row r="4" spans="1:5" x14ac:dyDescent="0.4">
      <c r="A4" s="107" t="s">
        <v>478</v>
      </c>
      <c r="B4" s="107">
        <v>1</v>
      </c>
      <c r="C4" s="226">
        <v>0</v>
      </c>
      <c r="D4" s="298">
        <f>(Table3548[[#This Row],[Applications filed, 2021]]-Table3548[[#This Row],[Applications filed, 2020]])/Table3548[[#This Row],[Applications filed, 2020]]</f>
        <v>-1</v>
      </c>
    </row>
    <row r="5" spans="1:5" x14ac:dyDescent="0.4">
      <c r="A5" s="225" t="s">
        <v>168</v>
      </c>
      <c r="B5" s="107">
        <v>164</v>
      </c>
      <c r="C5" s="226">
        <v>670</v>
      </c>
      <c r="D5" s="298">
        <f>(Table3548[[#This Row],[Applications filed, 2021]]-Table3548[[#This Row],[Applications filed, 2020]])/Table3548[[#This Row],[Applications filed, 2020]]</f>
        <v>3.0853658536585367</v>
      </c>
    </row>
    <row r="6" spans="1:5" x14ac:dyDescent="0.4">
      <c r="A6" s="225" t="s">
        <v>169</v>
      </c>
      <c r="B6" s="107">
        <v>47</v>
      </c>
      <c r="C6" s="226">
        <v>1084</v>
      </c>
      <c r="D6" s="298">
        <f>(Table3548[[#This Row],[Applications filed, 2021]]-Table3548[[#This Row],[Applications filed, 2020]])/Table3548[[#This Row],[Applications filed, 2020]]</f>
        <v>22.063829787234042</v>
      </c>
    </row>
    <row r="7" spans="1:5" x14ac:dyDescent="0.4">
      <c r="A7" s="225" t="s">
        <v>170</v>
      </c>
      <c r="B7" s="107">
        <v>7</v>
      </c>
      <c r="C7" s="226">
        <v>0</v>
      </c>
      <c r="D7" s="298">
        <f>(Table3548[[#This Row],[Applications filed, 2021]]-Table3548[[#This Row],[Applications filed, 2020]])/Table3548[[#This Row],[Applications filed, 2020]]</f>
        <v>-1</v>
      </c>
    </row>
    <row r="8" spans="1:5" x14ac:dyDescent="0.4">
      <c r="A8" s="225" t="s">
        <v>171</v>
      </c>
      <c r="B8" s="107">
        <v>0</v>
      </c>
      <c r="C8" s="226">
        <v>1</v>
      </c>
      <c r="D8" s="298"/>
    </row>
    <row r="9" spans="1:5" x14ac:dyDescent="0.4">
      <c r="A9" s="225" t="s">
        <v>173</v>
      </c>
      <c r="B9" s="107">
        <v>3</v>
      </c>
      <c r="C9" s="226">
        <v>43</v>
      </c>
      <c r="D9" s="298">
        <f>(Table3548[[#This Row],[Applications filed, 2021]]-Table3548[[#This Row],[Applications filed, 2020]])/Table3548[[#This Row],[Applications filed, 2020]]</f>
        <v>13.333333333333334</v>
      </c>
    </row>
    <row r="10" spans="1:5" x14ac:dyDescent="0.4">
      <c r="A10" s="225" t="s">
        <v>175</v>
      </c>
      <c r="B10" s="107">
        <v>51</v>
      </c>
      <c r="C10" s="226">
        <v>324</v>
      </c>
      <c r="D10" s="298">
        <f>(Table3548[[#This Row],[Applications filed, 2021]]-Table3548[[#This Row],[Applications filed, 2020]])/Table3548[[#This Row],[Applications filed, 2020]]</f>
        <v>5.3529411764705879</v>
      </c>
    </row>
    <row r="11" spans="1:5" x14ac:dyDescent="0.4">
      <c r="A11" s="225" t="s">
        <v>178</v>
      </c>
      <c r="B11" s="107">
        <v>0</v>
      </c>
      <c r="C11" s="226">
        <v>1</v>
      </c>
      <c r="D11" s="298"/>
    </row>
    <row r="12" spans="1:5" x14ac:dyDescent="0.4">
      <c r="A12" s="225" t="s">
        <v>179</v>
      </c>
      <c r="B12" s="107">
        <v>0</v>
      </c>
      <c r="C12" s="226">
        <v>35</v>
      </c>
      <c r="D12" s="298"/>
    </row>
    <row r="13" spans="1:5" x14ac:dyDescent="0.4">
      <c r="A13" s="225" t="s">
        <v>180</v>
      </c>
      <c r="B13" s="107">
        <v>0</v>
      </c>
      <c r="C13" s="226">
        <v>7</v>
      </c>
      <c r="D13" s="298"/>
    </row>
    <row r="14" spans="1:5" x14ac:dyDescent="0.4">
      <c r="A14" s="225" t="s">
        <v>181</v>
      </c>
      <c r="B14" s="107">
        <v>0</v>
      </c>
      <c r="C14" s="226">
        <v>17</v>
      </c>
      <c r="D14" s="298"/>
    </row>
    <row r="15" spans="1:5" x14ac:dyDescent="0.4">
      <c r="A15" s="225" t="s">
        <v>485</v>
      </c>
      <c r="B15" s="107">
        <v>0</v>
      </c>
      <c r="C15" s="226">
        <v>1</v>
      </c>
      <c r="D15" s="298"/>
    </row>
    <row r="16" spans="1:5" x14ac:dyDescent="0.4">
      <c r="A16" s="225" t="s">
        <v>182</v>
      </c>
      <c r="B16" s="107">
        <v>61</v>
      </c>
      <c r="C16" s="226">
        <v>399</v>
      </c>
      <c r="D16" s="298">
        <f>(Table3548[[#This Row],[Applications filed, 2021]]-Table3548[[#This Row],[Applications filed, 2020]])/Table3548[[#This Row],[Applications filed, 2020]]</f>
        <v>5.5409836065573774</v>
      </c>
    </row>
    <row r="17" spans="1:4" x14ac:dyDescent="0.4">
      <c r="A17" s="225" t="s">
        <v>486</v>
      </c>
      <c r="B17" s="107">
        <v>0</v>
      </c>
      <c r="C17" s="226">
        <v>18</v>
      </c>
      <c r="D17" s="298"/>
    </row>
    <row r="18" spans="1:4" x14ac:dyDescent="0.4">
      <c r="A18" s="225" t="s">
        <v>184</v>
      </c>
      <c r="B18" s="107">
        <v>0</v>
      </c>
      <c r="C18" s="226">
        <v>15</v>
      </c>
      <c r="D18" s="298"/>
    </row>
    <row r="19" spans="1:4" x14ac:dyDescent="0.4">
      <c r="A19" s="225" t="s">
        <v>185</v>
      </c>
      <c r="B19" s="107">
        <v>0</v>
      </c>
      <c r="C19" s="226">
        <v>5</v>
      </c>
      <c r="D19" s="298"/>
    </row>
    <row r="20" spans="1:4" x14ac:dyDescent="0.4">
      <c r="A20" s="225" t="s">
        <v>186</v>
      </c>
      <c r="B20" s="107">
        <v>2826</v>
      </c>
      <c r="C20" s="226">
        <v>13153</v>
      </c>
      <c r="D20" s="298">
        <f>(Table3548[[#This Row],[Applications filed, 2021]]-Table3548[[#This Row],[Applications filed, 2020]])/Table3548[[#This Row],[Applications filed, 2020]]</f>
        <v>3.6542816702052372</v>
      </c>
    </row>
    <row r="21" spans="1:4" x14ac:dyDescent="0.4">
      <c r="A21" s="225" t="s">
        <v>188</v>
      </c>
      <c r="B21" s="107">
        <v>37</v>
      </c>
      <c r="C21" s="226">
        <v>8</v>
      </c>
      <c r="D21" s="298">
        <f>(Table3548[[#This Row],[Applications filed, 2021]]-Table3548[[#This Row],[Applications filed, 2020]])/Table3548[[#This Row],[Applications filed, 2020]]</f>
        <v>-0.78378378378378377</v>
      </c>
    </row>
    <row r="22" spans="1:4" x14ac:dyDescent="0.4">
      <c r="A22" s="225" t="s">
        <v>189</v>
      </c>
      <c r="B22" s="107">
        <v>97</v>
      </c>
      <c r="C22" s="226">
        <v>11</v>
      </c>
      <c r="D22" s="298">
        <f>(Table3548[[#This Row],[Applications filed, 2021]]-Table3548[[#This Row],[Applications filed, 2020]])/Table3548[[#This Row],[Applications filed, 2020]]</f>
        <v>-0.88659793814432986</v>
      </c>
    </row>
    <row r="23" spans="1:4" x14ac:dyDescent="0.4">
      <c r="A23" s="225" t="s">
        <v>190</v>
      </c>
      <c r="B23" s="107">
        <v>8</v>
      </c>
      <c r="C23" s="226">
        <v>44</v>
      </c>
      <c r="D23" s="298">
        <f>(Table3548[[#This Row],[Applications filed, 2021]]-Table3548[[#This Row],[Applications filed, 2020]])/Table3548[[#This Row],[Applications filed, 2020]]</f>
        <v>4.5</v>
      </c>
    </row>
    <row r="24" spans="1:4" x14ac:dyDescent="0.4">
      <c r="A24" s="225" t="s">
        <v>192</v>
      </c>
      <c r="B24" s="107">
        <v>76</v>
      </c>
      <c r="C24" s="226">
        <v>843</v>
      </c>
      <c r="D24" s="298">
        <f>(Table3548[[#This Row],[Applications filed, 2021]]-Table3548[[#This Row],[Applications filed, 2020]])/Table3548[[#This Row],[Applications filed, 2020]]</f>
        <v>10.092105263157896</v>
      </c>
    </row>
    <row r="25" spans="1:4" x14ac:dyDescent="0.4">
      <c r="A25" s="225" t="s">
        <v>193</v>
      </c>
      <c r="B25" s="107">
        <v>0</v>
      </c>
      <c r="C25" s="226">
        <v>1</v>
      </c>
      <c r="D25" s="298"/>
    </row>
    <row r="26" spans="1:4" x14ac:dyDescent="0.4">
      <c r="A26" s="225" t="s">
        <v>195</v>
      </c>
      <c r="B26" s="107">
        <v>0</v>
      </c>
      <c r="C26" s="226">
        <v>24</v>
      </c>
      <c r="D26" s="298"/>
    </row>
    <row r="27" spans="1:4" x14ac:dyDescent="0.4">
      <c r="A27" s="225" t="s">
        <v>196</v>
      </c>
      <c r="B27" s="107">
        <v>43</v>
      </c>
      <c r="C27" s="226">
        <v>66</v>
      </c>
      <c r="D27" s="298">
        <f>(Table3548[[#This Row],[Applications filed, 2021]]-Table3548[[#This Row],[Applications filed, 2020]])/Table3548[[#This Row],[Applications filed, 2020]]</f>
        <v>0.53488372093023251</v>
      </c>
    </row>
    <row r="28" spans="1:4" x14ac:dyDescent="0.4">
      <c r="A28" s="225" t="s">
        <v>197</v>
      </c>
      <c r="B28" s="107">
        <v>9</v>
      </c>
      <c r="C28" s="226">
        <v>149</v>
      </c>
      <c r="D28" s="298">
        <f>(Table3548[[#This Row],[Applications filed, 2021]]-Table3548[[#This Row],[Applications filed, 2020]])/Table3548[[#This Row],[Applications filed, 2020]]</f>
        <v>15.555555555555555</v>
      </c>
    </row>
    <row r="29" spans="1:4" x14ac:dyDescent="0.4">
      <c r="A29" s="225" t="s">
        <v>198</v>
      </c>
      <c r="B29" s="107">
        <v>316</v>
      </c>
      <c r="C29" s="226">
        <v>1963</v>
      </c>
      <c r="D29" s="298">
        <f>(Table3548[[#This Row],[Applications filed, 2021]]-Table3548[[#This Row],[Applications filed, 2020]])/Table3548[[#This Row],[Applications filed, 2020]]</f>
        <v>5.212025316455696</v>
      </c>
    </row>
    <row r="30" spans="1:4" x14ac:dyDescent="0.4">
      <c r="A30" s="225" t="s">
        <v>493</v>
      </c>
      <c r="B30" s="107">
        <v>1</v>
      </c>
      <c r="C30" s="226">
        <v>0</v>
      </c>
      <c r="D30" s="298">
        <f>(Table3548[[#This Row],[Applications filed, 2021]]-Table3548[[#This Row],[Applications filed, 2020]])/Table3548[[#This Row],[Applications filed, 2020]]</f>
        <v>-1</v>
      </c>
    </row>
    <row r="31" spans="1:4" x14ac:dyDescent="0.4">
      <c r="A31" s="225" t="s">
        <v>199</v>
      </c>
      <c r="B31" s="107">
        <v>1367</v>
      </c>
      <c r="C31" s="226">
        <v>4074</v>
      </c>
      <c r="D31" s="298">
        <f>(Table3548[[#This Row],[Applications filed, 2021]]-Table3548[[#This Row],[Applications filed, 2020]])/Table3548[[#This Row],[Applications filed, 2020]]</f>
        <v>1.980248719824433</v>
      </c>
    </row>
    <row r="32" spans="1:4" x14ac:dyDescent="0.4">
      <c r="A32" s="225" t="s">
        <v>494</v>
      </c>
      <c r="B32" s="107">
        <v>3</v>
      </c>
      <c r="C32" s="226">
        <v>0</v>
      </c>
      <c r="D32" s="298">
        <f>(Table3548[[#This Row],[Applications filed, 2021]]-Table3548[[#This Row],[Applications filed, 2020]])/Table3548[[#This Row],[Applications filed, 2020]]</f>
        <v>-1</v>
      </c>
    </row>
    <row r="33" spans="1:4" x14ac:dyDescent="0.4">
      <c r="A33" s="225" t="s">
        <v>495</v>
      </c>
      <c r="B33" s="107">
        <v>0</v>
      </c>
      <c r="C33" s="226">
        <v>5</v>
      </c>
      <c r="D33" s="298"/>
    </row>
    <row r="34" spans="1:4" x14ac:dyDescent="0.4">
      <c r="A34" s="225" t="s">
        <v>201</v>
      </c>
      <c r="B34" s="107">
        <v>0</v>
      </c>
      <c r="C34" s="226">
        <v>36</v>
      </c>
      <c r="D34" s="298"/>
    </row>
    <row r="35" spans="1:4" x14ac:dyDescent="0.4">
      <c r="A35" s="225" t="s">
        <v>497</v>
      </c>
      <c r="B35" s="107">
        <v>0</v>
      </c>
      <c r="C35" s="226">
        <v>1</v>
      </c>
      <c r="D35" s="298"/>
    </row>
    <row r="36" spans="1:4" x14ac:dyDescent="0.4">
      <c r="A36" s="225" t="s">
        <v>202</v>
      </c>
      <c r="B36" s="107">
        <v>29</v>
      </c>
      <c r="C36" s="226">
        <v>320</v>
      </c>
      <c r="D36" s="298">
        <f>(Table3548[[#This Row],[Applications filed, 2021]]-Table3548[[#This Row],[Applications filed, 2020]])/Table3548[[#This Row],[Applications filed, 2020]]</f>
        <v>10.03448275862069</v>
      </c>
    </row>
    <row r="37" spans="1:4" x14ac:dyDescent="0.4">
      <c r="A37" s="225" t="s">
        <v>203</v>
      </c>
      <c r="B37" s="107">
        <v>20</v>
      </c>
      <c r="C37" s="226">
        <v>34</v>
      </c>
      <c r="D37" s="298">
        <f>(Table3548[[#This Row],[Applications filed, 2021]]-Table3548[[#This Row],[Applications filed, 2020]])/Table3548[[#This Row],[Applications filed, 2020]]</f>
        <v>0.7</v>
      </c>
    </row>
    <row r="38" spans="1:4" x14ac:dyDescent="0.4">
      <c r="A38" s="225" t="s">
        <v>205</v>
      </c>
      <c r="B38" s="107">
        <v>54</v>
      </c>
      <c r="C38" s="226">
        <v>40</v>
      </c>
      <c r="D38" s="298">
        <f>(Table3548[[#This Row],[Applications filed, 2021]]-Table3548[[#This Row],[Applications filed, 2020]])/Table3548[[#This Row],[Applications filed, 2020]]</f>
        <v>-0.25925925925925924</v>
      </c>
    </row>
    <row r="39" spans="1:4" x14ac:dyDescent="0.4">
      <c r="A39" s="225" t="s">
        <v>208</v>
      </c>
      <c r="B39" s="107">
        <v>23</v>
      </c>
      <c r="C39" s="226">
        <v>241</v>
      </c>
      <c r="D39" s="298">
        <f>(Table3548[[#This Row],[Applications filed, 2021]]-Table3548[[#This Row],[Applications filed, 2020]])/Table3548[[#This Row],[Applications filed, 2020]]</f>
        <v>9.4782608695652169</v>
      </c>
    </row>
    <row r="40" spans="1:4" x14ac:dyDescent="0.4">
      <c r="A40" s="225" t="s">
        <v>499</v>
      </c>
      <c r="B40" s="107">
        <v>7</v>
      </c>
      <c r="C40" s="226">
        <v>46</v>
      </c>
      <c r="D40" s="298">
        <f>(Table3548[[#This Row],[Applications filed, 2021]]-Table3548[[#This Row],[Applications filed, 2020]])/Table3548[[#This Row],[Applications filed, 2020]]</f>
        <v>5.5714285714285712</v>
      </c>
    </row>
    <row r="41" spans="1:4" x14ac:dyDescent="0.4">
      <c r="A41" s="225" t="s">
        <v>211</v>
      </c>
      <c r="B41" s="107">
        <v>39</v>
      </c>
      <c r="C41" s="226">
        <v>220</v>
      </c>
      <c r="D41" s="298">
        <f>(Table3548[[#This Row],[Applications filed, 2021]]-Table3548[[#This Row],[Applications filed, 2020]])/Table3548[[#This Row],[Applications filed, 2020]]</f>
        <v>4.6410256410256414</v>
      </c>
    </row>
    <row r="42" spans="1:4" x14ac:dyDescent="0.4">
      <c r="A42" s="225" t="s">
        <v>212</v>
      </c>
      <c r="B42" s="107">
        <v>357</v>
      </c>
      <c r="C42" s="226">
        <v>2130</v>
      </c>
      <c r="D42" s="298">
        <f>(Table3548[[#This Row],[Applications filed, 2021]]-Table3548[[#This Row],[Applications filed, 2020]])/Table3548[[#This Row],[Applications filed, 2020]]</f>
        <v>4.9663865546218489</v>
      </c>
    </row>
    <row r="43" spans="1:4" x14ac:dyDescent="0.4">
      <c r="A43" s="225" t="s">
        <v>213</v>
      </c>
      <c r="B43" s="107">
        <v>374</v>
      </c>
      <c r="C43" s="226">
        <v>1162</v>
      </c>
      <c r="D43" s="298">
        <f>(Table3548[[#This Row],[Applications filed, 2021]]-Table3548[[#This Row],[Applications filed, 2020]])/Table3548[[#This Row],[Applications filed, 2020]]</f>
        <v>2.106951871657754</v>
      </c>
    </row>
    <row r="44" spans="1:4" x14ac:dyDescent="0.4">
      <c r="A44" s="225" t="s">
        <v>214</v>
      </c>
      <c r="B44" s="107">
        <v>9</v>
      </c>
      <c r="C44" s="226">
        <v>7</v>
      </c>
      <c r="D44" s="298">
        <f>(Table3548[[#This Row],[Applications filed, 2021]]-Table3548[[#This Row],[Applications filed, 2020]])/Table3548[[#This Row],[Applications filed, 2020]]</f>
        <v>-0.22222222222222221</v>
      </c>
    </row>
    <row r="45" spans="1:4" x14ac:dyDescent="0.4">
      <c r="A45" s="225" t="s">
        <v>776</v>
      </c>
      <c r="B45" s="107">
        <v>0</v>
      </c>
      <c r="C45" s="226">
        <v>1</v>
      </c>
      <c r="D45" s="298"/>
    </row>
    <row r="46" spans="1:4" x14ac:dyDescent="0.4">
      <c r="A46" s="225" t="s">
        <v>502</v>
      </c>
      <c r="B46" s="107">
        <v>59</v>
      </c>
      <c r="C46" s="226">
        <v>654</v>
      </c>
      <c r="D46" s="298">
        <f>(Table3548[[#This Row],[Applications filed, 2021]]-Table3548[[#This Row],[Applications filed, 2020]])/Table3548[[#This Row],[Applications filed, 2020]]</f>
        <v>10.084745762711865</v>
      </c>
    </row>
    <row r="47" spans="1:4" x14ac:dyDescent="0.4">
      <c r="A47" s="225" t="s">
        <v>503</v>
      </c>
      <c r="B47" s="107">
        <v>0</v>
      </c>
      <c r="C47" s="226">
        <v>13</v>
      </c>
      <c r="D47" s="298"/>
    </row>
    <row r="48" spans="1:4" x14ac:dyDescent="0.4">
      <c r="A48" s="225" t="s">
        <v>217</v>
      </c>
      <c r="B48" s="107">
        <v>16</v>
      </c>
      <c r="C48" s="226">
        <v>0</v>
      </c>
      <c r="D48" s="298">
        <f>(Table3548[[#This Row],[Applications filed, 2021]]-Table3548[[#This Row],[Applications filed, 2020]])/Table3548[[#This Row],[Applications filed, 2020]]</f>
        <v>-1</v>
      </c>
    </row>
    <row r="49" spans="1:4" x14ac:dyDescent="0.4">
      <c r="A49" s="225" t="s">
        <v>856</v>
      </c>
      <c r="B49" s="107">
        <v>0</v>
      </c>
      <c r="C49" s="226">
        <v>20</v>
      </c>
      <c r="D49" s="298"/>
    </row>
    <row r="50" spans="1:4" x14ac:dyDescent="0.4">
      <c r="A50" s="225" t="s">
        <v>220</v>
      </c>
      <c r="B50" s="107">
        <v>16</v>
      </c>
      <c r="C50" s="226">
        <v>40</v>
      </c>
      <c r="D50" s="298">
        <f>(Table3548[[#This Row],[Applications filed, 2021]]-Table3548[[#This Row],[Applications filed, 2020]])/Table3548[[#This Row],[Applications filed, 2020]]</f>
        <v>1.5</v>
      </c>
    </row>
    <row r="51" spans="1:4" x14ac:dyDescent="0.4">
      <c r="A51" s="225" t="s">
        <v>221</v>
      </c>
      <c r="B51" s="107">
        <v>1</v>
      </c>
      <c r="C51" s="226">
        <v>9</v>
      </c>
      <c r="D51" s="298">
        <f>(Table3548[[#This Row],[Applications filed, 2021]]-Table3548[[#This Row],[Applications filed, 2020]])/Table3548[[#This Row],[Applications filed, 2020]]</f>
        <v>8</v>
      </c>
    </row>
    <row r="52" spans="1:4" x14ac:dyDescent="0.4">
      <c r="A52" s="225" t="s">
        <v>222</v>
      </c>
      <c r="B52" s="107">
        <v>62</v>
      </c>
      <c r="C52" s="226">
        <v>184</v>
      </c>
      <c r="D52" s="298">
        <f>(Table3548[[#This Row],[Applications filed, 2021]]-Table3548[[#This Row],[Applications filed, 2020]])/Table3548[[#This Row],[Applications filed, 2020]]</f>
        <v>1.967741935483871</v>
      </c>
    </row>
    <row r="53" spans="1:4" x14ac:dyDescent="0.4">
      <c r="A53" s="225" t="s">
        <v>504</v>
      </c>
      <c r="B53" s="107">
        <v>0</v>
      </c>
      <c r="C53" s="226">
        <v>12</v>
      </c>
      <c r="D53" s="298"/>
    </row>
    <row r="54" spans="1:4" x14ac:dyDescent="0.4">
      <c r="A54" s="225" t="s">
        <v>505</v>
      </c>
      <c r="B54" s="107">
        <v>0</v>
      </c>
      <c r="C54" s="226">
        <v>9</v>
      </c>
      <c r="D54" s="298"/>
    </row>
    <row r="55" spans="1:4" x14ac:dyDescent="0.4">
      <c r="A55" s="225" t="s">
        <v>224</v>
      </c>
      <c r="B55" s="107">
        <v>1</v>
      </c>
      <c r="C55" s="226">
        <v>2</v>
      </c>
      <c r="D55" s="298">
        <f>(Table3548[[#This Row],[Applications filed, 2021]]-Table3548[[#This Row],[Applications filed, 2020]])/Table3548[[#This Row],[Applications filed, 2020]]</f>
        <v>1</v>
      </c>
    </row>
    <row r="56" spans="1:4" x14ac:dyDescent="0.4">
      <c r="A56" s="225" t="s">
        <v>225</v>
      </c>
      <c r="B56" s="107">
        <v>141</v>
      </c>
      <c r="C56" s="226">
        <v>112</v>
      </c>
      <c r="D56" s="298">
        <f>(Table3548[[#This Row],[Applications filed, 2021]]-Table3548[[#This Row],[Applications filed, 2020]])/Table3548[[#This Row],[Applications filed, 2020]]</f>
        <v>-0.20567375886524822</v>
      </c>
    </row>
    <row r="57" spans="1:4" x14ac:dyDescent="0.4">
      <c r="A57" s="225" t="s">
        <v>229</v>
      </c>
      <c r="B57" s="107">
        <v>2</v>
      </c>
      <c r="C57" s="226">
        <v>6</v>
      </c>
      <c r="D57" s="298">
        <f>(Table3548[[#This Row],[Applications filed, 2021]]-Table3548[[#This Row],[Applications filed, 2020]])/Table3548[[#This Row],[Applications filed, 2020]]</f>
        <v>2</v>
      </c>
    </row>
    <row r="58" spans="1:4" x14ac:dyDescent="0.4">
      <c r="A58" s="225" t="s">
        <v>230</v>
      </c>
      <c r="B58" s="107">
        <v>1</v>
      </c>
      <c r="C58" s="226">
        <v>1</v>
      </c>
      <c r="D58" s="298">
        <f>(Table3548[[#This Row],[Applications filed, 2021]]-Table3548[[#This Row],[Applications filed, 2020]])/Table3548[[#This Row],[Applications filed, 2020]]</f>
        <v>0</v>
      </c>
    </row>
    <row r="59" spans="1:4" x14ac:dyDescent="0.4">
      <c r="A59" s="225" t="s">
        <v>232</v>
      </c>
      <c r="B59" s="107">
        <v>289</v>
      </c>
      <c r="C59" s="226">
        <v>942</v>
      </c>
      <c r="D59" s="298">
        <f>(Table3548[[#This Row],[Applications filed, 2021]]-Table3548[[#This Row],[Applications filed, 2020]])/Table3548[[#This Row],[Applications filed, 2020]]</f>
        <v>2.2595155709342563</v>
      </c>
    </row>
    <row r="60" spans="1:4" x14ac:dyDescent="0.4">
      <c r="A60" s="225" t="s">
        <v>233</v>
      </c>
      <c r="B60" s="107">
        <v>37</v>
      </c>
      <c r="C60" s="226">
        <v>172</v>
      </c>
      <c r="D60" s="298">
        <f>(Table3548[[#This Row],[Applications filed, 2021]]-Table3548[[#This Row],[Applications filed, 2020]])/Table3548[[#This Row],[Applications filed, 2020]]</f>
        <v>3.6486486486486487</v>
      </c>
    </row>
    <row r="61" spans="1:4" x14ac:dyDescent="0.4">
      <c r="A61" s="225" t="s">
        <v>234</v>
      </c>
      <c r="B61" s="107">
        <v>4</v>
      </c>
      <c r="C61" s="226">
        <v>0</v>
      </c>
      <c r="D61" s="298">
        <f>(Table3548[[#This Row],[Applications filed, 2021]]-Table3548[[#This Row],[Applications filed, 2020]])/Table3548[[#This Row],[Applications filed, 2020]]</f>
        <v>-1</v>
      </c>
    </row>
    <row r="62" spans="1:4" x14ac:dyDescent="0.4">
      <c r="A62" s="225" t="s">
        <v>236</v>
      </c>
      <c r="B62" s="107">
        <v>30</v>
      </c>
      <c r="C62" s="226">
        <v>296</v>
      </c>
      <c r="D62" s="298">
        <f>(Table3548[[#This Row],[Applications filed, 2021]]-Table3548[[#This Row],[Applications filed, 2020]])/Table3548[[#This Row],[Applications filed, 2020]]</f>
        <v>8.8666666666666671</v>
      </c>
    </row>
    <row r="63" spans="1:4" x14ac:dyDescent="0.4">
      <c r="A63" s="225" t="s">
        <v>238</v>
      </c>
      <c r="B63" s="107">
        <v>2</v>
      </c>
      <c r="C63" s="226">
        <v>11</v>
      </c>
      <c r="D63" s="298">
        <f>(Table3548[[#This Row],[Applications filed, 2021]]-Table3548[[#This Row],[Applications filed, 2020]])/Table3548[[#This Row],[Applications filed, 2020]]</f>
        <v>4.5</v>
      </c>
    </row>
    <row r="64" spans="1:4" x14ac:dyDescent="0.4">
      <c r="A64" s="225" t="s">
        <v>239</v>
      </c>
      <c r="B64" s="107">
        <v>0</v>
      </c>
      <c r="C64" s="226">
        <v>1</v>
      </c>
      <c r="D64" s="298"/>
    </row>
    <row r="65" spans="1:4" x14ac:dyDescent="0.4">
      <c r="A65" s="225" t="s">
        <v>241</v>
      </c>
      <c r="B65" s="107">
        <v>21</v>
      </c>
      <c r="C65" s="226">
        <v>248</v>
      </c>
      <c r="D65" s="298">
        <f>(Table3548[[#This Row],[Applications filed, 2021]]-Table3548[[#This Row],[Applications filed, 2020]])/Table3548[[#This Row],[Applications filed, 2020]]</f>
        <v>10.80952380952381</v>
      </c>
    </row>
    <row r="66" spans="1:4" x14ac:dyDescent="0.4">
      <c r="A66" s="225" t="s">
        <v>242</v>
      </c>
      <c r="B66" s="107">
        <v>12</v>
      </c>
      <c r="C66" s="226">
        <v>60</v>
      </c>
      <c r="D66" s="298">
        <f>(Table3548[[#This Row],[Applications filed, 2021]]-Table3548[[#This Row],[Applications filed, 2020]])/Table3548[[#This Row],[Applications filed, 2020]]</f>
        <v>4</v>
      </c>
    </row>
    <row r="67" spans="1:4" x14ac:dyDescent="0.4">
      <c r="A67" s="225" t="s">
        <v>244</v>
      </c>
      <c r="B67" s="107">
        <v>1</v>
      </c>
      <c r="C67" s="226">
        <v>12</v>
      </c>
      <c r="D67" s="298">
        <f>(Table3548[[#This Row],[Applications filed, 2021]]-Table3548[[#This Row],[Applications filed, 2020]])/Table3548[[#This Row],[Applications filed, 2020]]</f>
        <v>11</v>
      </c>
    </row>
    <row r="68" spans="1:4" x14ac:dyDescent="0.4">
      <c r="A68" s="225" t="s">
        <v>246</v>
      </c>
      <c r="B68" s="107">
        <v>1</v>
      </c>
      <c r="C68" s="226">
        <v>1</v>
      </c>
      <c r="D68" s="298">
        <f>(Table3548[[#This Row],[Applications filed, 2021]]-Table3548[[#This Row],[Applications filed, 2020]])/Table3548[[#This Row],[Applications filed, 2020]]</f>
        <v>0</v>
      </c>
    </row>
    <row r="69" spans="1:4" x14ac:dyDescent="0.4">
      <c r="A69" s="225" t="s">
        <v>512</v>
      </c>
      <c r="B69" s="107">
        <v>9</v>
      </c>
      <c r="C69" s="226">
        <v>37</v>
      </c>
      <c r="D69" s="298">
        <f>(Table3548[[#This Row],[Applications filed, 2021]]-Table3548[[#This Row],[Applications filed, 2020]])/Table3548[[#This Row],[Applications filed, 2020]]</f>
        <v>3.1111111111111112</v>
      </c>
    </row>
    <row r="70" spans="1:4" x14ac:dyDescent="0.4">
      <c r="A70" s="225" t="s">
        <v>248</v>
      </c>
      <c r="B70" s="107">
        <v>1</v>
      </c>
      <c r="C70" s="226">
        <v>13</v>
      </c>
      <c r="D70" s="298">
        <f>(Table3548[[#This Row],[Applications filed, 2021]]-Table3548[[#This Row],[Applications filed, 2020]])/Table3548[[#This Row],[Applications filed, 2020]]</f>
        <v>12</v>
      </c>
    </row>
    <row r="71" spans="1:4" x14ac:dyDescent="0.4">
      <c r="A71" s="225" t="s">
        <v>249</v>
      </c>
      <c r="B71" s="107">
        <v>6</v>
      </c>
      <c r="C71" s="226">
        <v>4</v>
      </c>
      <c r="D71" s="298">
        <f>(Table3548[[#This Row],[Applications filed, 2021]]-Table3548[[#This Row],[Applications filed, 2020]])/Table3548[[#This Row],[Applications filed, 2020]]</f>
        <v>-0.33333333333333331</v>
      </c>
    </row>
    <row r="72" spans="1:4" x14ac:dyDescent="0.4">
      <c r="A72" s="225" t="s">
        <v>250</v>
      </c>
      <c r="B72" s="107">
        <v>0</v>
      </c>
      <c r="C72" s="226">
        <v>13</v>
      </c>
      <c r="D72" s="298"/>
    </row>
    <row r="73" spans="1:4" x14ac:dyDescent="0.4">
      <c r="A73" s="225" t="s">
        <v>252</v>
      </c>
      <c r="B73" s="107">
        <v>11</v>
      </c>
      <c r="C73" s="226">
        <v>276</v>
      </c>
      <c r="D73" s="298">
        <f>(Table3548[[#This Row],[Applications filed, 2021]]-Table3548[[#This Row],[Applications filed, 2020]])/Table3548[[#This Row],[Applications filed, 2020]]</f>
        <v>24.09090909090909</v>
      </c>
    </row>
    <row r="74" spans="1:4" x14ac:dyDescent="0.4">
      <c r="A74" s="225" t="s">
        <v>253</v>
      </c>
      <c r="B74" s="107">
        <v>1</v>
      </c>
      <c r="C74" s="226">
        <v>16</v>
      </c>
      <c r="D74" s="298">
        <f>(Table3548[[#This Row],[Applications filed, 2021]]-Table3548[[#This Row],[Applications filed, 2020]])/Table3548[[#This Row],[Applications filed, 2020]]</f>
        <v>15</v>
      </c>
    </row>
    <row r="75" spans="1:4" x14ac:dyDescent="0.4">
      <c r="A75" s="225" t="s">
        <v>254</v>
      </c>
      <c r="B75" s="107">
        <v>7</v>
      </c>
      <c r="C75" s="226">
        <v>28</v>
      </c>
      <c r="D75" s="298">
        <f>(Table3548[[#This Row],[Applications filed, 2021]]-Table3548[[#This Row],[Applications filed, 2020]])/Table3548[[#This Row],[Applications filed, 2020]]</f>
        <v>3</v>
      </c>
    </row>
    <row r="76" spans="1:4" x14ac:dyDescent="0.4">
      <c r="A76" s="225" t="s">
        <v>255</v>
      </c>
      <c r="B76" s="107">
        <v>18</v>
      </c>
      <c r="C76" s="226">
        <v>26</v>
      </c>
      <c r="D76" s="298">
        <f>(Table3548[[#This Row],[Applications filed, 2021]]-Table3548[[#This Row],[Applications filed, 2020]])/Table3548[[#This Row],[Applications filed, 2020]]</f>
        <v>0.44444444444444442</v>
      </c>
    </row>
    <row r="77" spans="1:4" x14ac:dyDescent="0.4">
      <c r="A77" s="225" t="s">
        <v>256</v>
      </c>
      <c r="B77" s="107">
        <v>22</v>
      </c>
      <c r="C77" s="226">
        <v>425</v>
      </c>
      <c r="D77" s="298">
        <f>(Table3548[[#This Row],[Applications filed, 2021]]-Table3548[[#This Row],[Applications filed, 2020]])/Table3548[[#This Row],[Applications filed, 2020]]</f>
        <v>18.318181818181817</v>
      </c>
    </row>
    <row r="78" spans="1:4" x14ac:dyDescent="0.4">
      <c r="A78" s="107" t="s">
        <v>257</v>
      </c>
      <c r="B78" s="107">
        <v>0</v>
      </c>
      <c r="C78" s="226">
        <v>2</v>
      </c>
      <c r="D78" s="298"/>
    </row>
    <row r="79" spans="1:4" x14ac:dyDescent="0.4">
      <c r="A79" s="225" t="s">
        <v>258</v>
      </c>
      <c r="B79" s="107">
        <v>216</v>
      </c>
      <c r="C79" s="226">
        <v>757</v>
      </c>
      <c r="D79" s="298">
        <f>(Table3548[[#This Row],[Applications filed, 2021]]-Table3548[[#This Row],[Applications filed, 2020]])/Table3548[[#This Row],[Applications filed, 2020]]</f>
        <v>2.5046296296296298</v>
      </c>
    </row>
    <row r="80" spans="1:4" x14ac:dyDescent="0.4">
      <c r="A80" s="225" t="s">
        <v>259</v>
      </c>
      <c r="B80" s="107">
        <v>861</v>
      </c>
      <c r="C80" s="226">
        <v>1970</v>
      </c>
      <c r="D80" s="298">
        <f>(Table3548[[#This Row],[Applications filed, 2021]]-Table3548[[#This Row],[Applications filed, 2020]])/Table3548[[#This Row],[Applications filed, 2020]]</f>
        <v>1.2880371660859466</v>
      </c>
    </row>
    <row r="81" spans="1:7" x14ac:dyDescent="0.4">
      <c r="A81" s="225" t="s">
        <v>260</v>
      </c>
      <c r="B81" s="107">
        <v>13</v>
      </c>
      <c r="C81" s="226">
        <v>86</v>
      </c>
      <c r="D81" s="298">
        <f>(Table3548[[#This Row],[Applications filed, 2021]]-Table3548[[#This Row],[Applications filed, 2020]])/Table3548[[#This Row],[Applications filed, 2020]]</f>
        <v>5.615384615384615</v>
      </c>
      <c r="E81" s="159"/>
      <c r="F81" s="159"/>
      <c r="G81" s="159"/>
    </row>
    <row r="82" spans="1:7" x14ac:dyDescent="0.4">
      <c r="A82" s="225" t="s">
        <v>261</v>
      </c>
      <c r="B82" s="107">
        <v>9</v>
      </c>
      <c r="C82" s="226">
        <v>6</v>
      </c>
      <c r="D82" s="298">
        <f>(Table3548[[#This Row],[Applications filed, 2021]]-Table3548[[#This Row],[Applications filed, 2020]])/Table3548[[#This Row],[Applications filed, 2020]]</f>
        <v>-0.33333333333333331</v>
      </c>
    </row>
    <row r="83" spans="1:7" x14ac:dyDescent="0.4">
      <c r="A83" s="225" t="s">
        <v>264</v>
      </c>
      <c r="B83" s="107">
        <v>76</v>
      </c>
      <c r="C83" s="226">
        <v>340</v>
      </c>
      <c r="D83" s="298">
        <f>(Table3548[[#This Row],[Applications filed, 2021]]-Table3548[[#This Row],[Applications filed, 2020]])/Table3548[[#This Row],[Applications filed, 2020]]</f>
        <v>3.4736842105263159</v>
      </c>
    </row>
    <row r="84" spans="1:7" x14ac:dyDescent="0.4">
      <c r="A84" s="225" t="s">
        <v>266</v>
      </c>
      <c r="B84" s="107">
        <v>0</v>
      </c>
      <c r="C84" s="226">
        <v>1</v>
      </c>
      <c r="D84" s="298"/>
    </row>
    <row r="85" spans="1:7" x14ac:dyDescent="0.4">
      <c r="A85" s="225" t="s">
        <v>267</v>
      </c>
      <c r="B85" s="107">
        <v>10</v>
      </c>
      <c r="C85" s="226">
        <v>14</v>
      </c>
      <c r="D85" s="298">
        <f>(Table3548[[#This Row],[Applications filed, 2021]]-Table3548[[#This Row],[Applications filed, 2020]])/Table3548[[#This Row],[Applications filed, 2020]]</f>
        <v>0.4</v>
      </c>
    </row>
    <row r="86" spans="1:7" x14ac:dyDescent="0.4">
      <c r="A86" s="225" t="s">
        <v>268</v>
      </c>
      <c r="B86" s="107">
        <v>13</v>
      </c>
      <c r="C86" s="226">
        <v>19</v>
      </c>
      <c r="D86" s="298">
        <f>(Table3548[[#This Row],[Applications filed, 2021]]-Table3548[[#This Row],[Applications filed, 2020]])/Table3548[[#This Row],[Applications filed, 2020]]</f>
        <v>0.46153846153846156</v>
      </c>
    </row>
    <row r="87" spans="1:7" x14ac:dyDescent="0.4">
      <c r="A87" s="225" t="s">
        <v>606</v>
      </c>
      <c r="B87" s="107">
        <v>21307</v>
      </c>
      <c r="C87" s="226">
        <v>28049</v>
      </c>
      <c r="D87" s="298">
        <f>(Table3548[[#This Row],[Applications filed, 2021]]-Table3548[[#This Row],[Applications filed, 2020]])/Table3548[[#This Row],[Applications filed, 2020]]</f>
        <v>0.31642183320035672</v>
      </c>
    </row>
    <row r="88" spans="1:7" x14ac:dyDescent="0.4">
      <c r="A88" s="225" t="s">
        <v>270</v>
      </c>
      <c r="B88" s="107">
        <v>2155</v>
      </c>
      <c r="C88" s="226">
        <v>10069</v>
      </c>
      <c r="D88" s="298">
        <f>(Table3548[[#This Row],[Applications filed, 2021]]-Table3548[[#This Row],[Applications filed, 2020]])/Table3548[[#This Row],[Applications filed, 2020]]</f>
        <v>3.6723897911832948</v>
      </c>
    </row>
    <row r="89" spans="1:7" x14ac:dyDescent="0.4">
      <c r="A89" s="228" t="s">
        <v>524</v>
      </c>
      <c r="B89" s="214">
        <v>0</v>
      </c>
      <c r="C89" s="229">
        <v>2</v>
      </c>
      <c r="D89" s="299"/>
    </row>
    <row r="90" spans="1:7" x14ac:dyDescent="0.4">
      <c r="A90" s="260" t="s">
        <v>164</v>
      </c>
      <c r="B90" s="209">
        <f>SUM(B4:B89)</f>
        <v>31460</v>
      </c>
      <c r="C90" s="209">
        <f>SUM(C4:C89)</f>
        <v>72157</v>
      </c>
      <c r="D90" s="298">
        <f>(Table3548[[#This Row],[Applications filed, 2021]]-Table3548[[#This Row],[Applications filed, 2020]])/Table3548[[#This Row],[Applications filed, 2020]]</f>
        <v>1.2936109345200255</v>
      </c>
    </row>
    <row r="91" spans="1:7" x14ac:dyDescent="0.4">
      <c r="A91" s="98"/>
      <c r="B91" s="98"/>
      <c r="C91" s="100"/>
      <c r="D91" s="224" t="s">
        <v>127</v>
      </c>
    </row>
    <row r="92" spans="1:7" x14ac:dyDescent="0.4">
      <c r="A92" s="101" t="s">
        <v>92</v>
      </c>
    </row>
    <row r="93" spans="1:7" x14ac:dyDescent="0.4">
      <c r="A93" s="159" t="s">
        <v>607</v>
      </c>
      <c r="B93" s="159"/>
      <c r="C93" s="159"/>
      <c r="D93" s="159"/>
    </row>
  </sheetData>
  <hyperlinks>
    <hyperlink ref="E1" location="Contents!A1" display="Contents" xr:uid="{3A7E13EE-2D07-40BA-88D3-E9FE807616A7}"/>
    <hyperlink ref="E2" location="Notes!A1" display="Notes" xr:uid="{FCA6D947-3B08-4219-8493-8DA67165E29B}"/>
  </hyperlinks>
  <pageMargins left="0.7" right="0.7" top="0.75" bottom="0.75" header="0.3" footer="0.3"/>
  <pageSetup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29BFA-B133-4E7B-A149-6A97300B75E3}">
  <dimension ref="A1:I25"/>
  <sheetViews>
    <sheetView workbookViewId="0"/>
  </sheetViews>
  <sheetFormatPr defaultColWidth="8.88671875" defaultRowHeight="15" x14ac:dyDescent="0.4"/>
  <cols>
    <col min="1" max="1" width="24.21875" style="89" customWidth="1"/>
    <col min="2" max="5" width="12.44140625" style="88" customWidth="1"/>
    <col min="6" max="6" width="3.6640625" style="88" customWidth="1"/>
    <col min="7" max="7" width="11" style="89" customWidth="1"/>
    <col min="8" max="8" width="13.88671875" style="89" customWidth="1"/>
    <col min="9" max="16384" width="8.88671875" style="89"/>
  </cols>
  <sheetData>
    <row r="1" spans="1:9" ht="15.75" x14ac:dyDescent="0.4">
      <c r="A1" s="87" t="s">
        <v>608</v>
      </c>
      <c r="I1" s="90" t="s">
        <v>108</v>
      </c>
    </row>
    <row r="2" spans="1:9" x14ac:dyDescent="0.4">
      <c r="A2" s="91" t="s">
        <v>131</v>
      </c>
      <c r="I2" s="90" t="s">
        <v>92</v>
      </c>
    </row>
    <row r="3" spans="1:9" ht="75" customHeight="1" x14ac:dyDescent="0.4">
      <c r="A3" s="207" t="s">
        <v>132</v>
      </c>
      <c r="B3" s="215" t="s">
        <v>133</v>
      </c>
      <c r="C3" s="215" t="s">
        <v>609</v>
      </c>
      <c r="D3" s="215" t="s">
        <v>857</v>
      </c>
      <c r="E3" s="215" t="s">
        <v>858</v>
      </c>
      <c r="F3" s="215"/>
      <c r="G3" s="215" t="s">
        <v>994</v>
      </c>
      <c r="H3" s="215" t="s">
        <v>995</v>
      </c>
    </row>
    <row r="4" spans="1:9" ht="39" customHeight="1" x14ac:dyDescent="0.4">
      <c r="A4" s="67" t="s">
        <v>142</v>
      </c>
      <c r="B4" s="97">
        <v>21307</v>
      </c>
      <c r="C4" s="97">
        <v>18082</v>
      </c>
      <c r="D4" s="107">
        <f>SUM(D5:D17)</f>
        <v>28049</v>
      </c>
      <c r="E4" s="107">
        <f>SUM(E5:E17)</f>
        <v>24024</v>
      </c>
      <c r="F4" s="97"/>
      <c r="G4" s="257">
        <f t="shared" ref="G4:G17" si="0">(D4-B4)/B4</f>
        <v>0.31642183320035672</v>
      </c>
      <c r="H4" s="257">
        <f t="shared" ref="H4:H17" si="1">(E4-C4)/C4</f>
        <v>0.32861409136157504</v>
      </c>
    </row>
    <row r="5" spans="1:9" x14ac:dyDescent="0.4">
      <c r="A5" s="67" t="s">
        <v>143</v>
      </c>
      <c r="B5" s="205">
        <v>1800</v>
      </c>
      <c r="C5" s="205">
        <v>1611</v>
      </c>
      <c r="D5" s="97">
        <v>1385</v>
      </c>
      <c r="E5" s="97">
        <v>1229</v>
      </c>
      <c r="G5" s="255">
        <f t="shared" si="0"/>
        <v>-0.23055555555555557</v>
      </c>
      <c r="H5" s="255">
        <f t="shared" si="1"/>
        <v>-0.23711980136561142</v>
      </c>
    </row>
    <row r="6" spans="1:9" x14ac:dyDescent="0.4">
      <c r="A6" s="67" t="s">
        <v>144</v>
      </c>
      <c r="B6" s="205">
        <v>1486</v>
      </c>
      <c r="C6" s="205">
        <v>1289</v>
      </c>
      <c r="D6" s="97">
        <v>1851</v>
      </c>
      <c r="E6" s="97">
        <v>1587</v>
      </c>
      <c r="G6" s="255">
        <f t="shared" si="0"/>
        <v>0.24562584118438763</v>
      </c>
      <c r="H6" s="255">
        <f t="shared" si="1"/>
        <v>0.23118696664080682</v>
      </c>
    </row>
    <row r="7" spans="1:9" x14ac:dyDescent="0.4">
      <c r="A7" s="67" t="s">
        <v>145</v>
      </c>
      <c r="B7" s="205">
        <v>5242</v>
      </c>
      <c r="C7" s="205">
        <v>4451</v>
      </c>
      <c r="D7" s="97">
        <v>6913</v>
      </c>
      <c r="E7" s="97">
        <v>5871</v>
      </c>
      <c r="G7" s="255">
        <f t="shared" si="0"/>
        <v>0.31877146127432276</v>
      </c>
      <c r="H7" s="255">
        <f t="shared" si="1"/>
        <v>0.31902943158840708</v>
      </c>
    </row>
    <row r="8" spans="1:9" x14ac:dyDescent="0.4">
      <c r="A8" s="67" t="s">
        <v>146</v>
      </c>
      <c r="B8" s="205">
        <v>308</v>
      </c>
      <c r="C8" s="205">
        <v>234</v>
      </c>
      <c r="D8" s="97">
        <v>456</v>
      </c>
      <c r="E8" s="97">
        <v>383</v>
      </c>
      <c r="G8" s="255">
        <f t="shared" si="0"/>
        <v>0.48051948051948051</v>
      </c>
      <c r="H8" s="255">
        <f t="shared" si="1"/>
        <v>0.63675213675213671</v>
      </c>
    </row>
    <row r="9" spans="1:9" ht="15" customHeight="1" x14ac:dyDescent="0.4">
      <c r="A9" s="67" t="s">
        <v>147</v>
      </c>
      <c r="B9" s="205">
        <v>2821</v>
      </c>
      <c r="C9" s="205">
        <v>2296</v>
      </c>
      <c r="D9" s="97">
        <v>3748</v>
      </c>
      <c r="E9" s="97">
        <v>3064</v>
      </c>
      <c r="G9" s="255">
        <f t="shared" si="0"/>
        <v>0.32860687699397378</v>
      </c>
      <c r="H9" s="255">
        <f t="shared" si="1"/>
        <v>0.33449477351916379</v>
      </c>
    </row>
    <row r="10" spans="1:9" x14ac:dyDescent="0.4">
      <c r="A10" s="67" t="s">
        <v>148</v>
      </c>
      <c r="B10" s="205">
        <v>309</v>
      </c>
      <c r="C10" s="205">
        <v>248</v>
      </c>
      <c r="D10" s="97">
        <v>279</v>
      </c>
      <c r="E10" s="97">
        <v>265</v>
      </c>
      <c r="G10" s="255">
        <f t="shared" si="0"/>
        <v>-9.7087378640776698E-2</v>
      </c>
      <c r="H10" s="255">
        <f t="shared" si="1"/>
        <v>6.8548387096774188E-2</v>
      </c>
    </row>
    <row r="11" spans="1:9" x14ac:dyDescent="0.4">
      <c r="A11" s="67" t="s">
        <v>149</v>
      </c>
      <c r="B11" s="205">
        <v>1199</v>
      </c>
      <c r="C11" s="205">
        <v>1051</v>
      </c>
      <c r="D11" s="97">
        <v>1147</v>
      </c>
      <c r="E11" s="97">
        <v>1026</v>
      </c>
      <c r="G11" s="255">
        <f t="shared" si="0"/>
        <v>-4.3369474562135114E-2</v>
      </c>
      <c r="H11" s="255">
        <f t="shared" si="1"/>
        <v>-2.3786869647954328E-2</v>
      </c>
    </row>
    <row r="12" spans="1:9" x14ac:dyDescent="0.4">
      <c r="A12" s="67" t="s">
        <v>150</v>
      </c>
      <c r="B12" s="205">
        <v>2669</v>
      </c>
      <c r="C12" s="205">
        <v>2175</v>
      </c>
      <c r="D12" s="97">
        <v>3736</v>
      </c>
      <c r="E12" s="97">
        <v>3282</v>
      </c>
      <c r="G12" s="255">
        <f t="shared" si="0"/>
        <v>0.39977519670288497</v>
      </c>
      <c r="H12" s="255">
        <f t="shared" si="1"/>
        <v>0.50896551724137928</v>
      </c>
    </row>
    <row r="13" spans="1:9" x14ac:dyDescent="0.4">
      <c r="A13" s="67" t="s">
        <v>151</v>
      </c>
      <c r="B13" s="205">
        <v>1652</v>
      </c>
      <c r="C13" s="205">
        <v>1544</v>
      </c>
      <c r="D13" s="97">
        <v>2571</v>
      </c>
      <c r="E13" s="97">
        <v>2292</v>
      </c>
      <c r="G13" s="255">
        <f t="shared" si="0"/>
        <v>0.55629539951573848</v>
      </c>
      <c r="H13" s="255">
        <f t="shared" si="1"/>
        <v>0.4844559585492228</v>
      </c>
    </row>
    <row r="14" spans="1:9" x14ac:dyDescent="0.4">
      <c r="A14" s="67" t="s">
        <v>152</v>
      </c>
      <c r="B14" s="205">
        <v>724</v>
      </c>
      <c r="C14" s="205">
        <v>594</v>
      </c>
      <c r="D14" s="97">
        <v>838</v>
      </c>
      <c r="E14" s="97">
        <v>609</v>
      </c>
      <c r="G14" s="255">
        <f t="shared" si="0"/>
        <v>0.15745856353591159</v>
      </c>
      <c r="H14" s="255">
        <f t="shared" si="1"/>
        <v>2.5252525252525252E-2</v>
      </c>
    </row>
    <row r="15" spans="1:9" x14ac:dyDescent="0.4">
      <c r="A15" s="67" t="s">
        <v>153</v>
      </c>
      <c r="B15" s="205">
        <v>1317</v>
      </c>
      <c r="C15" s="205">
        <v>1038</v>
      </c>
      <c r="D15" s="97">
        <v>2664</v>
      </c>
      <c r="E15" s="97">
        <v>2292</v>
      </c>
      <c r="G15" s="255">
        <f t="shared" si="0"/>
        <v>1.0227790432801822</v>
      </c>
      <c r="H15" s="255">
        <f t="shared" si="1"/>
        <v>1.2080924855491328</v>
      </c>
    </row>
    <row r="16" spans="1:9" x14ac:dyDescent="0.4">
      <c r="A16" s="67" t="s">
        <v>610</v>
      </c>
      <c r="B16" s="205">
        <v>1614</v>
      </c>
      <c r="C16" s="205">
        <v>1401</v>
      </c>
      <c r="D16" s="97">
        <v>2297</v>
      </c>
      <c r="E16" s="97">
        <v>1979</v>
      </c>
      <c r="G16" s="255">
        <f t="shared" si="0"/>
        <v>0.42317224287484512</v>
      </c>
      <c r="H16" s="255">
        <f t="shared" si="1"/>
        <v>0.41256245538900788</v>
      </c>
    </row>
    <row r="17" spans="1:8" ht="15.4" x14ac:dyDescent="0.4">
      <c r="A17" s="221" t="s">
        <v>611</v>
      </c>
      <c r="B17" s="222">
        <v>166</v>
      </c>
      <c r="C17" s="222">
        <v>150</v>
      </c>
      <c r="D17" s="222">
        <v>164</v>
      </c>
      <c r="E17" s="222">
        <v>145</v>
      </c>
      <c r="F17" s="223"/>
      <c r="G17" s="256">
        <f t="shared" si="0"/>
        <v>-1.2048192771084338E-2</v>
      </c>
      <c r="H17" s="256">
        <f t="shared" si="1"/>
        <v>-3.3333333333333333E-2</v>
      </c>
    </row>
    <row r="18" spans="1:8" x14ac:dyDescent="0.4">
      <c r="A18" s="98"/>
      <c r="B18" s="80"/>
      <c r="C18" s="80"/>
      <c r="D18" s="80"/>
      <c r="E18" s="80"/>
      <c r="F18" s="80"/>
      <c r="H18" s="100" t="s">
        <v>127</v>
      </c>
    </row>
    <row r="19" spans="1:8" x14ac:dyDescent="0.4">
      <c r="A19" s="101" t="s">
        <v>92</v>
      </c>
    </row>
    <row r="20" spans="1:8" x14ac:dyDescent="0.4">
      <c r="A20" s="102" t="s">
        <v>612</v>
      </c>
    </row>
    <row r="21" spans="1:8" x14ac:dyDescent="0.4">
      <c r="A21" s="102" t="s">
        <v>613</v>
      </c>
    </row>
    <row r="22" spans="1:8" x14ac:dyDescent="0.4">
      <c r="F22" s="89"/>
    </row>
    <row r="23" spans="1:8" x14ac:dyDescent="0.4">
      <c r="F23" s="89"/>
    </row>
    <row r="24" spans="1:8" x14ac:dyDescent="0.4">
      <c r="F24" s="89"/>
    </row>
    <row r="25" spans="1:8" x14ac:dyDescent="0.4">
      <c r="F25" s="89"/>
    </row>
  </sheetData>
  <hyperlinks>
    <hyperlink ref="I1" location="Contents!A1" display="Contents" xr:uid="{7A6721BD-D60E-4E14-979A-A2341E0730AC}"/>
    <hyperlink ref="I2" location="Notes!A1" display="Notes" xr:uid="{0D67DE85-0609-4BC4-B0E4-B821965F944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699B5-DDC0-4A25-8FF2-C0E25D0C3674}">
  <dimension ref="A1:L18"/>
  <sheetViews>
    <sheetView zoomScale="110" zoomScaleNormal="110" workbookViewId="0"/>
  </sheetViews>
  <sheetFormatPr defaultColWidth="8.88671875" defaultRowHeight="15" x14ac:dyDescent="0.4"/>
  <cols>
    <col min="1" max="1" width="85.88671875" style="89" bestFit="1" customWidth="1"/>
    <col min="2" max="7" width="9.88671875" style="89" bestFit="1" customWidth="1"/>
    <col min="8" max="10" width="9.88671875" style="89" customWidth="1"/>
    <col min="11" max="11" width="11.6640625" style="89" customWidth="1"/>
    <col min="12" max="12" width="21.44140625" style="89" customWidth="1"/>
    <col min="13" max="16384" width="8.88671875" style="89"/>
  </cols>
  <sheetData>
    <row r="1" spans="1:12" x14ac:dyDescent="0.4">
      <c r="A1" s="87" t="s">
        <v>107</v>
      </c>
      <c r="B1" s="87"/>
      <c r="C1" s="87"/>
      <c r="D1" s="87"/>
      <c r="E1" s="87"/>
      <c r="F1" s="87"/>
      <c r="G1" s="87"/>
      <c r="H1" s="87"/>
      <c r="I1" s="87"/>
      <c r="J1" s="87"/>
      <c r="L1" s="90" t="s">
        <v>108</v>
      </c>
    </row>
    <row r="2" spans="1:12" x14ac:dyDescent="0.4">
      <c r="A2" s="91" t="s">
        <v>992</v>
      </c>
      <c r="B2" s="91"/>
      <c r="C2" s="91"/>
      <c r="D2" s="91"/>
      <c r="E2" s="91"/>
      <c r="F2" s="91"/>
      <c r="G2" s="91"/>
      <c r="H2" s="91"/>
      <c r="I2" s="91"/>
      <c r="J2" s="91"/>
      <c r="L2" s="90" t="s">
        <v>92</v>
      </c>
    </row>
    <row r="3" spans="1:12" ht="45.6" customHeight="1" x14ac:dyDescent="0.4">
      <c r="A3" s="98"/>
      <c r="B3" s="87"/>
      <c r="C3" s="87"/>
      <c r="D3" s="87"/>
      <c r="E3" s="87"/>
      <c r="F3" s="87"/>
      <c r="G3" s="87"/>
      <c r="H3" s="87"/>
      <c r="I3" s="87"/>
      <c r="J3" s="87"/>
      <c r="K3" s="87"/>
    </row>
    <row r="4" spans="1:12" x14ac:dyDescent="0.4">
      <c r="A4" s="239" t="s">
        <v>109</v>
      </c>
      <c r="B4" s="103" t="s">
        <v>110</v>
      </c>
      <c r="C4" s="103" t="s">
        <v>111</v>
      </c>
      <c r="D4" s="103" t="s">
        <v>112</v>
      </c>
      <c r="E4" s="103" t="s">
        <v>113</v>
      </c>
      <c r="F4" s="103" t="s">
        <v>114</v>
      </c>
      <c r="G4" s="103" t="s">
        <v>115</v>
      </c>
      <c r="H4" s="103" t="s">
        <v>116</v>
      </c>
      <c r="I4" s="103" t="s">
        <v>117</v>
      </c>
      <c r="J4" s="103" t="s">
        <v>118</v>
      </c>
      <c r="K4" s="103" t="s">
        <v>119</v>
      </c>
      <c r="L4" s="104" t="s">
        <v>993</v>
      </c>
    </row>
    <row r="5" spans="1:12" ht="36" customHeight="1" x14ac:dyDescent="0.4">
      <c r="A5" s="105" t="s">
        <v>120</v>
      </c>
      <c r="B5" s="106">
        <v>23229</v>
      </c>
      <c r="C5" s="106">
        <v>22936</v>
      </c>
      <c r="D5" s="106">
        <v>23040</v>
      </c>
      <c r="E5" s="106">
        <v>22801</v>
      </c>
      <c r="F5" s="106">
        <v>22055</v>
      </c>
      <c r="G5" s="106">
        <v>22072</v>
      </c>
      <c r="H5" s="106">
        <v>20931</v>
      </c>
      <c r="I5" s="106">
        <v>19245</v>
      </c>
      <c r="J5" s="106">
        <v>20651</v>
      </c>
      <c r="K5" s="106">
        <v>18854</v>
      </c>
      <c r="L5" s="261">
        <f>(Table1[[#This Row],[2021]]-Table1[[#This Row],[2020]])/Table1[[#This Row],[2020]]</f>
        <v>-8.7017577841266763E-2</v>
      </c>
    </row>
    <row r="6" spans="1:12" x14ac:dyDescent="0.4">
      <c r="A6" s="67" t="s">
        <v>121</v>
      </c>
      <c r="B6" s="107">
        <v>10653</v>
      </c>
      <c r="C6" s="107">
        <v>11021</v>
      </c>
      <c r="D6" s="107">
        <v>12227</v>
      </c>
      <c r="E6" s="107">
        <v>11939</v>
      </c>
      <c r="F6" s="107">
        <v>12065</v>
      </c>
      <c r="G6" s="107">
        <v>11768</v>
      </c>
      <c r="H6" s="107">
        <v>12061</v>
      </c>
      <c r="I6" s="107">
        <v>11125</v>
      </c>
      <c r="J6" s="107">
        <v>10040</v>
      </c>
      <c r="K6" s="107">
        <v>11306</v>
      </c>
      <c r="L6" s="262">
        <f>(Table1[[#This Row],[2021]]-Table1[[#This Row],[2020]])/Table1[[#This Row],[2020]]</f>
        <v>0.12609561752988047</v>
      </c>
    </row>
    <row r="7" spans="1:12" x14ac:dyDescent="0.4">
      <c r="A7" s="67" t="s">
        <v>122</v>
      </c>
      <c r="B7" s="107">
        <v>6864</v>
      </c>
      <c r="C7" s="107">
        <v>5235</v>
      </c>
      <c r="D7" s="107">
        <v>4986</v>
      </c>
      <c r="E7" s="107">
        <v>5464</v>
      </c>
      <c r="F7" s="107">
        <v>5602</v>
      </c>
      <c r="G7" s="107">
        <v>6311</v>
      </c>
      <c r="H7" s="107">
        <v>5982</v>
      </c>
      <c r="I7" s="107">
        <v>5948</v>
      </c>
      <c r="J7" s="107">
        <v>9772</v>
      </c>
      <c r="K7" s="107">
        <v>10899</v>
      </c>
      <c r="L7" s="262">
        <f>(Table1[[#This Row],[2021]]-Table1[[#This Row],[2020]])/Table1[[#This Row],[2020]]</f>
        <v>0.11532951289398281</v>
      </c>
    </row>
    <row r="8" spans="1:12" ht="33" customHeight="1" x14ac:dyDescent="0.4">
      <c r="A8" s="108" t="s">
        <v>123</v>
      </c>
      <c r="B8" s="109">
        <v>43873</v>
      </c>
      <c r="C8" s="109">
        <v>50331</v>
      </c>
      <c r="D8" s="109">
        <v>54498</v>
      </c>
      <c r="E8" s="109">
        <v>58627</v>
      </c>
      <c r="F8" s="109">
        <v>65710</v>
      </c>
      <c r="G8" s="109">
        <v>83984</v>
      </c>
      <c r="H8" s="109">
        <v>95203</v>
      </c>
      <c r="I8" s="109">
        <v>107526</v>
      </c>
      <c r="J8" s="109">
        <v>137035</v>
      </c>
      <c r="K8" s="109">
        <v>196639</v>
      </c>
      <c r="L8" s="262">
        <f>(Table1[[#This Row],[2021]]-Table1[[#This Row],[2020]])/Table1[[#This Row],[2020]]</f>
        <v>0.43495457364906775</v>
      </c>
    </row>
    <row r="9" spans="1:12" x14ac:dyDescent="0.4">
      <c r="A9" s="67" t="s">
        <v>124</v>
      </c>
      <c r="B9" s="107">
        <v>36755</v>
      </c>
      <c r="C9" s="107">
        <v>43548</v>
      </c>
      <c r="D9" s="107">
        <v>45123</v>
      </c>
      <c r="E9" s="107">
        <v>50079</v>
      </c>
      <c r="F9" s="107">
        <v>54222</v>
      </c>
      <c r="G9" s="107">
        <v>70362</v>
      </c>
      <c r="H9" s="107">
        <v>81556</v>
      </c>
      <c r="I9" s="107">
        <v>95177</v>
      </c>
      <c r="J9" s="107">
        <v>96204</v>
      </c>
      <c r="K9" s="107">
        <v>168991</v>
      </c>
      <c r="L9" s="262">
        <f>(Table1[[#This Row],[2021]]-Table1[[#This Row],[2020]])/Table1[[#This Row],[2020]]</f>
        <v>0.75659016257120282</v>
      </c>
    </row>
    <row r="10" spans="1:12" ht="33" customHeight="1" x14ac:dyDescent="0.4">
      <c r="A10" s="108" t="s">
        <v>125</v>
      </c>
      <c r="B10" s="109">
        <v>5231</v>
      </c>
      <c r="C10" s="109">
        <v>5210</v>
      </c>
      <c r="D10" s="109">
        <v>5084</v>
      </c>
      <c r="E10" s="109">
        <v>6472</v>
      </c>
      <c r="F10" s="109">
        <v>10030</v>
      </c>
      <c r="G10" s="109">
        <v>19269</v>
      </c>
      <c r="H10" s="109">
        <v>26164</v>
      </c>
      <c r="I10" s="109">
        <v>28895</v>
      </c>
      <c r="J10" s="109">
        <v>31460</v>
      </c>
      <c r="K10" s="109">
        <v>72157</v>
      </c>
      <c r="L10" s="262">
        <f>(Table1[[#This Row],[2021]]-Table1[[#This Row],[2020]])/Table1[[#This Row],[2020]]</f>
        <v>1.2936109345200255</v>
      </c>
    </row>
    <row r="11" spans="1:12" x14ac:dyDescent="0.4">
      <c r="A11" s="67" t="s">
        <v>126</v>
      </c>
      <c r="B11" s="107">
        <v>5144</v>
      </c>
      <c r="C11" s="107">
        <v>4671</v>
      </c>
      <c r="D11" s="107">
        <v>4901</v>
      </c>
      <c r="E11" s="107">
        <v>5690</v>
      </c>
      <c r="F11" s="107">
        <v>8481</v>
      </c>
      <c r="G11" s="107">
        <v>17195</v>
      </c>
      <c r="H11" s="107">
        <v>24425</v>
      </c>
      <c r="I11" s="107">
        <v>27589</v>
      </c>
      <c r="J11" s="107">
        <v>27220</v>
      </c>
      <c r="K11" s="107">
        <v>59983</v>
      </c>
      <c r="L11" s="262">
        <f>(Table1[[#This Row],[2021]]-Table1[[#This Row],[2020]])/Table1[[#This Row],[2020]]</f>
        <v>1.2036370315944158</v>
      </c>
    </row>
    <row r="12" spans="1:12" x14ac:dyDescent="0.4">
      <c r="A12" s="98"/>
      <c r="B12" s="98"/>
      <c r="C12" s="98"/>
      <c r="D12" s="98"/>
      <c r="E12" s="98"/>
      <c r="F12" s="98"/>
      <c r="G12" s="98"/>
      <c r="H12" s="98"/>
      <c r="I12" s="98"/>
      <c r="J12" s="98"/>
      <c r="K12" s="100"/>
    </row>
    <row r="13" spans="1:12" ht="26.25" customHeight="1" x14ac:dyDescent="0.4">
      <c r="A13" s="110" t="s">
        <v>92</v>
      </c>
      <c r="B13" s="111"/>
      <c r="C13" s="111"/>
      <c r="D13" s="111"/>
      <c r="E13" s="111"/>
      <c r="F13" s="111"/>
      <c r="G13" s="111"/>
      <c r="H13" s="111"/>
      <c r="I13" s="111"/>
      <c r="J13" s="111"/>
      <c r="K13" s="111"/>
      <c r="L13" s="112" t="s">
        <v>127</v>
      </c>
    </row>
    <row r="14" spans="1:12" x14ac:dyDescent="0.4">
      <c r="A14" s="102" t="s">
        <v>128</v>
      </c>
    </row>
    <row r="15" spans="1:12" x14ac:dyDescent="0.4">
      <c r="A15" s="102" t="s">
        <v>129</v>
      </c>
    </row>
    <row r="16" spans="1:12" x14ac:dyDescent="0.4">
      <c r="A16" s="102" t="s">
        <v>1053</v>
      </c>
    </row>
    <row r="18" spans="2:11" x14ac:dyDescent="0.4">
      <c r="B18" s="113"/>
      <c r="C18" s="113"/>
      <c r="D18" s="113"/>
      <c r="E18" s="113"/>
      <c r="F18" s="113"/>
      <c r="G18" s="113"/>
      <c r="H18" s="113"/>
      <c r="I18" s="113"/>
      <c r="J18" s="113"/>
      <c r="K18" s="113"/>
    </row>
  </sheetData>
  <phoneticPr fontId="31" type="noConversion"/>
  <hyperlinks>
    <hyperlink ref="L1" location="Contents!A1" display="Contents" xr:uid="{40B1F743-6ABD-4095-AF57-61AC4FE86E14}"/>
    <hyperlink ref="L2" location="Notes!A1" display="Notes" xr:uid="{DFD6BB47-CC62-456D-8F6A-022CA479EF1E}"/>
  </hyperlinks>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19016-A4B3-436D-8611-17C230DD6A4D}">
  <dimension ref="A1:D40"/>
  <sheetViews>
    <sheetView workbookViewId="0"/>
  </sheetViews>
  <sheetFormatPr defaultColWidth="8.88671875" defaultRowHeight="15" x14ac:dyDescent="0.4"/>
  <cols>
    <col min="1" max="1" width="20.33203125" style="89" customWidth="1"/>
    <col min="2" max="2" width="39.6640625" style="89" bestFit="1" customWidth="1"/>
    <col min="3" max="3" width="15.88671875" style="89" customWidth="1"/>
    <col min="4" max="16384" width="8.88671875" style="89"/>
  </cols>
  <sheetData>
    <row r="1" spans="1:4" x14ac:dyDescent="0.4">
      <c r="A1" s="87" t="s">
        <v>614</v>
      </c>
      <c r="B1" s="87"/>
      <c r="C1" s="91"/>
      <c r="D1" s="90" t="s">
        <v>108</v>
      </c>
    </row>
    <row r="2" spans="1:4" x14ac:dyDescent="0.4">
      <c r="A2" s="150">
        <v>2021</v>
      </c>
      <c r="B2" s="91"/>
      <c r="C2" s="91"/>
      <c r="D2" s="90" t="s">
        <v>92</v>
      </c>
    </row>
    <row r="3" spans="1:4" ht="28.5" customHeight="1" thickBot="1" x14ac:dyDescent="0.45">
      <c r="A3" s="240" t="s">
        <v>615</v>
      </c>
      <c r="B3" s="241" t="s">
        <v>616</v>
      </c>
      <c r="C3" s="240" t="s">
        <v>617</v>
      </c>
    </row>
    <row r="4" spans="1:4" ht="31.5" customHeight="1" x14ac:dyDescent="0.4">
      <c r="A4" s="67"/>
      <c r="B4" s="92" t="s">
        <v>1057</v>
      </c>
      <c r="C4" s="349">
        <v>61062</v>
      </c>
    </row>
    <row r="5" spans="1:4" s="302" customFormat="1" ht="18.75" customHeight="1" x14ac:dyDescent="0.4">
      <c r="A5" s="31">
        <v>1</v>
      </c>
      <c r="B5" s="300" t="s">
        <v>618</v>
      </c>
      <c r="C5" s="301">
        <v>241</v>
      </c>
    </row>
    <row r="6" spans="1:4" x14ac:dyDescent="0.4">
      <c r="A6" s="217">
        <v>2</v>
      </c>
      <c r="B6" s="218" t="s">
        <v>619</v>
      </c>
      <c r="C6" s="216">
        <v>4987</v>
      </c>
    </row>
    <row r="7" spans="1:4" x14ac:dyDescent="0.4">
      <c r="A7" s="217">
        <v>3</v>
      </c>
      <c r="B7" s="218" t="s">
        <v>620</v>
      </c>
      <c r="C7" s="216">
        <v>1914</v>
      </c>
    </row>
    <row r="8" spans="1:4" x14ac:dyDescent="0.4">
      <c r="A8" s="217">
        <v>4</v>
      </c>
      <c r="B8" s="218" t="s">
        <v>621</v>
      </c>
      <c r="C8" s="216">
        <v>447</v>
      </c>
    </row>
    <row r="9" spans="1:4" x14ac:dyDescent="0.4">
      <c r="A9" s="217">
        <v>5</v>
      </c>
      <c r="B9" s="218" t="s">
        <v>622</v>
      </c>
      <c r="C9" s="216">
        <v>343</v>
      </c>
    </row>
    <row r="10" spans="1:4" x14ac:dyDescent="0.4">
      <c r="A10" s="217">
        <v>6</v>
      </c>
      <c r="B10" s="218" t="s">
        <v>623</v>
      </c>
      <c r="C10" s="216">
        <v>4657</v>
      </c>
    </row>
    <row r="11" spans="1:4" x14ac:dyDescent="0.4">
      <c r="A11" s="217">
        <v>7</v>
      </c>
      <c r="B11" s="218" t="s">
        <v>624</v>
      </c>
      <c r="C11" s="216">
        <v>3112</v>
      </c>
    </row>
    <row r="12" spans="1:4" x14ac:dyDescent="0.4">
      <c r="A12" s="217">
        <v>8</v>
      </c>
      <c r="B12" s="218" t="s">
        <v>625</v>
      </c>
      <c r="C12" s="216">
        <v>2689</v>
      </c>
    </row>
    <row r="13" spans="1:4" x14ac:dyDescent="0.4">
      <c r="A13" s="217">
        <v>9</v>
      </c>
      <c r="B13" s="218" t="s">
        <v>626</v>
      </c>
      <c r="C13" s="216">
        <v>2724</v>
      </c>
    </row>
    <row r="14" spans="1:4" x14ac:dyDescent="0.4">
      <c r="A14" s="217">
        <v>10</v>
      </c>
      <c r="B14" s="218" t="s">
        <v>627</v>
      </c>
      <c r="C14" s="216">
        <v>1328</v>
      </c>
    </row>
    <row r="15" spans="1:4" x14ac:dyDescent="0.4">
      <c r="A15" s="217">
        <v>11</v>
      </c>
      <c r="B15" s="218" t="s">
        <v>628</v>
      </c>
      <c r="C15" s="216">
        <v>3181</v>
      </c>
    </row>
    <row r="16" spans="1:4" x14ac:dyDescent="0.4">
      <c r="A16" s="217">
        <v>12</v>
      </c>
      <c r="B16" s="218" t="s">
        <v>629</v>
      </c>
      <c r="C16" s="216">
        <v>2693</v>
      </c>
    </row>
    <row r="17" spans="1:3" x14ac:dyDescent="0.4">
      <c r="A17" s="217">
        <v>13</v>
      </c>
      <c r="B17" s="218" t="s">
        <v>630</v>
      </c>
      <c r="C17" s="216">
        <v>1411</v>
      </c>
    </row>
    <row r="18" spans="1:3" x14ac:dyDescent="0.4">
      <c r="A18" s="217">
        <v>14</v>
      </c>
      <c r="B18" s="218" t="s">
        <v>631</v>
      </c>
      <c r="C18" s="216">
        <v>5519</v>
      </c>
    </row>
    <row r="19" spans="1:3" x14ac:dyDescent="0.4">
      <c r="A19" s="217">
        <v>15</v>
      </c>
      <c r="B19" s="218" t="s">
        <v>632</v>
      </c>
      <c r="C19" s="216">
        <v>882</v>
      </c>
    </row>
    <row r="20" spans="1:3" x14ac:dyDescent="0.4">
      <c r="A20" s="217">
        <v>16</v>
      </c>
      <c r="B20" s="218" t="s">
        <v>633</v>
      </c>
      <c r="C20" s="216">
        <v>860</v>
      </c>
    </row>
    <row r="21" spans="1:3" x14ac:dyDescent="0.4">
      <c r="A21" s="217">
        <v>17</v>
      </c>
      <c r="B21" s="218" t="s">
        <v>634</v>
      </c>
      <c r="C21" s="216">
        <v>61</v>
      </c>
    </row>
    <row r="22" spans="1:3" x14ac:dyDescent="0.4">
      <c r="A22" s="217">
        <v>18</v>
      </c>
      <c r="B22" s="218" t="s">
        <v>635</v>
      </c>
      <c r="C22" s="216">
        <v>161</v>
      </c>
    </row>
    <row r="23" spans="1:3" x14ac:dyDescent="0.4">
      <c r="A23" s="217">
        <v>19</v>
      </c>
      <c r="B23" s="218" t="s">
        <v>636</v>
      </c>
      <c r="C23" s="216">
        <v>2012</v>
      </c>
    </row>
    <row r="24" spans="1:3" x14ac:dyDescent="0.4">
      <c r="A24" s="217">
        <v>20</v>
      </c>
      <c r="B24" s="218" t="s">
        <v>637</v>
      </c>
      <c r="C24" s="216">
        <v>340</v>
      </c>
    </row>
    <row r="25" spans="1:3" x14ac:dyDescent="0.4">
      <c r="A25" s="217">
        <v>21</v>
      </c>
      <c r="B25" s="218" t="s">
        <v>1007</v>
      </c>
      <c r="C25" s="216">
        <v>4116</v>
      </c>
    </row>
    <row r="26" spans="1:3" x14ac:dyDescent="0.4">
      <c r="A26" s="217">
        <v>22</v>
      </c>
      <c r="B26" s="218" t="s">
        <v>638</v>
      </c>
      <c r="C26" s="216">
        <v>230</v>
      </c>
    </row>
    <row r="27" spans="1:3" x14ac:dyDescent="0.4">
      <c r="A27" s="217">
        <v>23</v>
      </c>
      <c r="B27" s="218" t="s">
        <v>639</v>
      </c>
      <c r="C27" s="216">
        <v>1871</v>
      </c>
    </row>
    <row r="28" spans="1:3" x14ac:dyDescent="0.4">
      <c r="A28" s="217">
        <v>24</v>
      </c>
      <c r="B28" s="218" t="s">
        <v>640</v>
      </c>
      <c r="C28" s="216">
        <v>1808</v>
      </c>
    </row>
    <row r="29" spans="1:3" x14ac:dyDescent="0.4">
      <c r="A29" s="217">
        <v>25</v>
      </c>
      <c r="B29" s="218" t="s">
        <v>641</v>
      </c>
      <c r="C29" s="216">
        <v>1219</v>
      </c>
    </row>
    <row r="30" spans="1:3" x14ac:dyDescent="0.4">
      <c r="A30" s="217">
        <v>26</v>
      </c>
      <c r="B30" s="218" t="s">
        <v>642</v>
      </c>
      <c r="C30" s="216">
        <v>3255</v>
      </c>
    </row>
    <row r="31" spans="1:3" x14ac:dyDescent="0.4">
      <c r="A31" s="217">
        <v>27</v>
      </c>
      <c r="B31" s="218" t="s">
        <v>643</v>
      </c>
      <c r="C31" s="216">
        <v>353</v>
      </c>
    </row>
    <row r="32" spans="1:3" x14ac:dyDescent="0.4">
      <c r="A32" s="217">
        <v>28</v>
      </c>
      <c r="B32" s="218" t="s">
        <v>644</v>
      </c>
      <c r="C32" s="216">
        <v>1474</v>
      </c>
    </row>
    <row r="33" spans="1:3" x14ac:dyDescent="0.4">
      <c r="A33" s="217">
        <v>29</v>
      </c>
      <c r="B33" s="218" t="s">
        <v>645</v>
      </c>
      <c r="C33" s="216">
        <v>318</v>
      </c>
    </row>
    <row r="34" spans="1:3" x14ac:dyDescent="0.4">
      <c r="A34" s="217">
        <v>30</v>
      </c>
      <c r="B34" s="218" t="s">
        <v>646</v>
      </c>
      <c r="C34" s="216">
        <v>1291</v>
      </c>
    </row>
    <row r="35" spans="1:3" x14ac:dyDescent="0.4">
      <c r="A35" s="217">
        <v>31</v>
      </c>
      <c r="B35" s="218" t="s">
        <v>647</v>
      </c>
      <c r="C35" s="216">
        <v>174</v>
      </c>
    </row>
    <row r="36" spans="1:3" x14ac:dyDescent="0.4">
      <c r="A36" s="219">
        <v>32</v>
      </c>
      <c r="B36" s="218" t="s">
        <v>648</v>
      </c>
      <c r="C36" s="220">
        <v>5322</v>
      </c>
    </row>
    <row r="37" spans="1:3" x14ac:dyDescent="0.4">
      <c r="A37" s="219">
        <v>99</v>
      </c>
      <c r="B37" s="218" t="s">
        <v>649</v>
      </c>
      <c r="C37" s="220">
        <v>69</v>
      </c>
    </row>
    <row r="38" spans="1:3" x14ac:dyDescent="0.4">
      <c r="A38" s="98"/>
      <c r="B38" s="98"/>
      <c r="C38" s="100" t="s">
        <v>127</v>
      </c>
    </row>
    <row r="39" spans="1:3" x14ac:dyDescent="0.4">
      <c r="A39" s="102" t="s">
        <v>1058</v>
      </c>
    </row>
    <row r="40" spans="1:3" x14ac:dyDescent="0.4">
      <c r="A40" s="102"/>
    </row>
  </sheetData>
  <hyperlinks>
    <hyperlink ref="D1" location="Contents!A1" display="Contents" xr:uid="{443A2FFC-8924-4184-BF19-BFB366AD04C8}"/>
    <hyperlink ref="D2" location="Notes!A1" display="Notes" xr:uid="{37919BE0-80B8-4E41-80C6-FFB7D66BAD84}"/>
  </hyperlinks>
  <pageMargins left="0.7" right="0.7" top="0.75" bottom="0.75" header="0.3" footer="0.3"/>
  <pageSetup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D9517-AB8F-44B1-B628-896FD0601D96}">
  <dimension ref="A1:H20"/>
  <sheetViews>
    <sheetView workbookViewId="0"/>
  </sheetViews>
  <sheetFormatPr defaultColWidth="8.88671875" defaultRowHeight="15" x14ac:dyDescent="0.4"/>
  <cols>
    <col min="1" max="1" width="10.33203125" style="89" customWidth="1"/>
    <col min="2" max="2" width="3.6640625" style="89" customWidth="1"/>
    <col min="3" max="3" width="30" style="89" customWidth="1"/>
    <col min="4" max="4" width="17.6640625" style="89" customWidth="1"/>
    <col min="5" max="5" width="5.5546875" style="89" customWidth="1"/>
    <col min="6" max="6" width="30.6640625" style="89" customWidth="1"/>
    <col min="7" max="7" width="12.6640625" style="89" customWidth="1"/>
    <col min="8" max="16384" width="8.88671875" style="89"/>
  </cols>
  <sheetData>
    <row r="1" spans="1:8" x14ac:dyDescent="0.4">
      <c r="A1" s="87" t="s">
        <v>650</v>
      </c>
      <c r="B1" s="87"/>
      <c r="C1" s="87"/>
      <c r="F1" s="87"/>
      <c r="G1" s="91"/>
      <c r="H1" s="90" t="s">
        <v>108</v>
      </c>
    </row>
    <row r="2" spans="1:8" x14ac:dyDescent="0.4">
      <c r="A2" s="150" t="s">
        <v>159</v>
      </c>
      <c r="B2" s="150"/>
      <c r="C2" s="91"/>
      <c r="F2" s="91"/>
      <c r="G2" s="91"/>
      <c r="H2" s="90" t="s">
        <v>92</v>
      </c>
    </row>
    <row r="3" spans="1:8" s="5" customFormat="1" ht="21" customHeight="1" x14ac:dyDescent="0.4">
      <c r="A3" s="25" t="s">
        <v>337</v>
      </c>
      <c r="B3" s="7"/>
      <c r="C3" s="90"/>
      <c r="D3" s="8"/>
    </row>
    <row r="4" spans="1:8" s="46" customFormat="1" ht="33.75" customHeight="1" x14ac:dyDescent="0.4">
      <c r="A4" s="21" t="s">
        <v>344</v>
      </c>
      <c r="B4" s="116"/>
      <c r="C4" s="115"/>
      <c r="D4" s="84"/>
    </row>
    <row r="5" spans="1:8" ht="45.75" customHeight="1" x14ac:dyDescent="0.4">
      <c r="A5" s="207" t="s">
        <v>339</v>
      </c>
      <c r="B5" s="206"/>
      <c r="C5" s="207" t="s">
        <v>859</v>
      </c>
      <c r="D5" s="215" t="s">
        <v>860</v>
      </c>
      <c r="E5" s="215"/>
      <c r="F5" s="207" t="s">
        <v>861</v>
      </c>
      <c r="G5" s="215" t="s">
        <v>862</v>
      </c>
    </row>
    <row r="6" spans="1:8" ht="25.5" customHeight="1" x14ac:dyDescent="0.4">
      <c r="A6" s="67"/>
      <c r="B6" s="67"/>
      <c r="C6" s="154" t="s">
        <v>592</v>
      </c>
      <c r="D6" s="209">
        <f>SUM(D7:D16)</f>
        <v>2265</v>
      </c>
      <c r="E6" s="209"/>
      <c r="F6" s="154" t="s">
        <v>592</v>
      </c>
      <c r="G6" s="209">
        <f>SUM(G7:G16)</f>
        <v>4939</v>
      </c>
    </row>
    <row r="7" spans="1:8" x14ac:dyDescent="0.4">
      <c r="A7" s="210">
        <v>1</v>
      </c>
      <c r="C7" s="211" t="s">
        <v>797</v>
      </c>
      <c r="D7" s="107">
        <v>328</v>
      </c>
      <c r="E7" s="107"/>
      <c r="F7" s="211" t="s">
        <v>863</v>
      </c>
      <c r="G7" s="107">
        <v>1171</v>
      </c>
    </row>
    <row r="8" spans="1:8" x14ac:dyDescent="0.4">
      <c r="A8" s="210">
        <v>2</v>
      </c>
      <c r="C8" s="211" t="s">
        <v>864</v>
      </c>
      <c r="D8" s="107">
        <v>300</v>
      </c>
      <c r="E8" s="107"/>
      <c r="F8" s="211" t="s">
        <v>865</v>
      </c>
      <c r="G8" s="107">
        <v>812</v>
      </c>
    </row>
    <row r="9" spans="1:8" x14ac:dyDescent="0.4">
      <c r="A9" s="210">
        <v>3</v>
      </c>
      <c r="C9" s="211" t="s">
        <v>866</v>
      </c>
      <c r="D9" s="107">
        <v>288</v>
      </c>
      <c r="E9" s="107"/>
      <c r="F9" s="211" t="s">
        <v>867</v>
      </c>
      <c r="G9" s="107">
        <v>515</v>
      </c>
    </row>
    <row r="10" spans="1:8" x14ac:dyDescent="0.4">
      <c r="A10" s="210">
        <v>4</v>
      </c>
      <c r="C10" s="211" t="s">
        <v>868</v>
      </c>
      <c r="D10" s="107">
        <v>259</v>
      </c>
      <c r="E10" s="107"/>
      <c r="F10" s="211" t="s">
        <v>834</v>
      </c>
      <c r="G10" s="107">
        <v>446</v>
      </c>
    </row>
    <row r="11" spans="1:8" x14ac:dyDescent="0.4">
      <c r="A11" s="210">
        <v>5</v>
      </c>
      <c r="C11" s="345" t="s">
        <v>1052</v>
      </c>
      <c r="D11" s="107">
        <v>250</v>
      </c>
      <c r="E11" s="107"/>
      <c r="F11" s="211" t="s">
        <v>869</v>
      </c>
      <c r="G11" s="107">
        <v>423</v>
      </c>
    </row>
    <row r="12" spans="1:8" x14ac:dyDescent="0.4">
      <c r="A12" s="210">
        <v>6</v>
      </c>
      <c r="C12" s="211" t="s">
        <v>870</v>
      </c>
      <c r="D12" s="107">
        <v>244</v>
      </c>
      <c r="E12" s="107"/>
      <c r="F12" s="211" t="s">
        <v>797</v>
      </c>
      <c r="G12" s="107">
        <v>416</v>
      </c>
    </row>
    <row r="13" spans="1:8" x14ac:dyDescent="0.4">
      <c r="A13" s="210">
        <v>7</v>
      </c>
      <c r="C13" s="211" t="s">
        <v>871</v>
      </c>
      <c r="D13" s="107">
        <v>165</v>
      </c>
      <c r="E13" s="107"/>
      <c r="F13" s="211" t="s">
        <v>872</v>
      </c>
      <c r="G13" s="107">
        <v>413</v>
      </c>
    </row>
    <row r="14" spans="1:8" x14ac:dyDescent="0.4">
      <c r="A14" s="210">
        <v>8</v>
      </c>
      <c r="C14" s="211" t="s">
        <v>873</v>
      </c>
      <c r="D14" s="107">
        <v>150</v>
      </c>
      <c r="E14" s="107"/>
      <c r="F14" s="211" t="s">
        <v>874</v>
      </c>
      <c r="G14" s="107">
        <v>284</v>
      </c>
    </row>
    <row r="15" spans="1:8" ht="27" x14ac:dyDescent="0.4">
      <c r="A15" s="210">
        <v>9</v>
      </c>
      <c r="C15" s="211" t="s">
        <v>875</v>
      </c>
      <c r="D15" s="107">
        <v>141</v>
      </c>
      <c r="E15" s="107"/>
      <c r="F15" s="211" t="s">
        <v>876</v>
      </c>
      <c r="G15" s="107">
        <v>244</v>
      </c>
    </row>
    <row r="16" spans="1:8" x14ac:dyDescent="0.4">
      <c r="A16" s="212">
        <v>10</v>
      </c>
      <c r="B16" s="206"/>
      <c r="C16" s="213" t="s">
        <v>877</v>
      </c>
      <c r="D16" s="214">
        <v>140</v>
      </c>
      <c r="E16" s="214"/>
      <c r="F16" s="213" t="s">
        <v>878</v>
      </c>
      <c r="G16" s="214">
        <v>215</v>
      </c>
    </row>
    <row r="17" spans="1:7" x14ac:dyDescent="0.4">
      <c r="A17" s="98"/>
      <c r="B17" s="98"/>
      <c r="C17" s="98"/>
      <c r="F17" s="98"/>
      <c r="G17" s="100" t="s">
        <v>127</v>
      </c>
    </row>
    <row r="18" spans="1:7" x14ac:dyDescent="0.4">
      <c r="A18" s="101" t="s">
        <v>92</v>
      </c>
      <c r="B18" s="101"/>
    </row>
    <row r="19" spans="1:7" x14ac:dyDescent="0.4">
      <c r="A19" s="102" t="s">
        <v>651</v>
      </c>
      <c r="B19" s="102"/>
      <c r="C19" s="102"/>
      <c r="D19" s="102"/>
      <c r="E19" s="102"/>
      <c r="F19" s="102"/>
    </row>
    <row r="20" spans="1:7" x14ac:dyDescent="0.4">
      <c r="A20" s="102" t="s">
        <v>345</v>
      </c>
    </row>
  </sheetData>
  <hyperlinks>
    <hyperlink ref="H1" location="Contents!A1" display="Contents" xr:uid="{24B4658B-3995-4DB4-8AA4-90951C98799F}"/>
    <hyperlink ref="H2" location="Notes!A1" display="Notes" xr:uid="{09E72A26-C61B-420B-BCBA-932D96206C79}"/>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DAB8F-E425-4A5A-AF75-50B3E386AFA0}">
  <dimension ref="A1:D60"/>
  <sheetViews>
    <sheetView workbookViewId="0"/>
  </sheetViews>
  <sheetFormatPr defaultColWidth="8.88671875" defaultRowHeight="15" x14ac:dyDescent="0.4"/>
  <cols>
    <col min="1" max="1" width="12.33203125" style="5" customWidth="1"/>
    <col min="2" max="2" width="44.5546875" style="14" customWidth="1"/>
    <col min="3" max="3" width="17.5546875" style="5" customWidth="1"/>
    <col min="4" max="16384" width="8.88671875" style="5"/>
  </cols>
  <sheetData>
    <row r="1" spans="1:4" x14ac:dyDescent="0.4">
      <c r="A1" s="6" t="s">
        <v>652</v>
      </c>
      <c r="B1" s="50"/>
      <c r="C1" s="7"/>
      <c r="D1" s="90" t="s">
        <v>108</v>
      </c>
    </row>
    <row r="2" spans="1:4" x14ac:dyDescent="0.4">
      <c r="A2" s="25" t="s">
        <v>159</v>
      </c>
      <c r="B2" s="53"/>
      <c r="C2" s="7"/>
      <c r="D2" s="90" t="s">
        <v>92</v>
      </c>
    </row>
    <row r="3" spans="1:4" s="280" customFormat="1" ht="25.5" customHeight="1" x14ac:dyDescent="0.4">
      <c r="A3" s="25" t="s">
        <v>337</v>
      </c>
      <c r="B3" s="279"/>
      <c r="C3" s="90"/>
      <c r="D3" s="8"/>
    </row>
    <row r="4" spans="1:4" s="46" customFormat="1" ht="33.75" customHeight="1" x14ac:dyDescent="0.4">
      <c r="A4" s="21" t="s">
        <v>338</v>
      </c>
      <c r="B4" s="116"/>
      <c r="C4" s="115"/>
      <c r="D4" s="84"/>
    </row>
    <row r="5" spans="1:4" s="14" customFormat="1" ht="30.6" customHeight="1" thickBot="1" x14ac:dyDescent="0.45">
      <c r="A5" s="30" t="s">
        <v>879</v>
      </c>
      <c r="B5" s="55" t="s">
        <v>340</v>
      </c>
      <c r="C5" s="15" t="s">
        <v>653</v>
      </c>
    </row>
    <row r="6" spans="1:4" ht="30.75" customHeight="1" x14ac:dyDescent="0.4">
      <c r="A6" s="9"/>
      <c r="B6" s="44" t="s">
        <v>342</v>
      </c>
      <c r="C6" s="27">
        <f>SUM(C7:C56)</f>
        <v>9346</v>
      </c>
    </row>
    <row r="7" spans="1:4" x14ac:dyDescent="0.4">
      <c r="A7" s="47">
        <v>1</v>
      </c>
      <c r="B7" s="73" t="s">
        <v>865</v>
      </c>
      <c r="C7" s="34">
        <v>791</v>
      </c>
    </row>
    <row r="8" spans="1:4" x14ac:dyDescent="0.4">
      <c r="A8" s="47">
        <v>2</v>
      </c>
      <c r="B8" s="73" t="s">
        <v>797</v>
      </c>
      <c r="C8" s="34">
        <v>526</v>
      </c>
    </row>
    <row r="9" spans="1:4" x14ac:dyDescent="0.4">
      <c r="A9" s="47">
        <v>3</v>
      </c>
      <c r="B9" s="73" t="s">
        <v>852</v>
      </c>
      <c r="C9" s="34">
        <v>466</v>
      </c>
    </row>
    <row r="10" spans="1:4" x14ac:dyDescent="0.4">
      <c r="A10" s="47">
        <v>4</v>
      </c>
      <c r="B10" s="73" t="s">
        <v>799</v>
      </c>
      <c r="C10" s="34">
        <v>426</v>
      </c>
    </row>
    <row r="11" spans="1:4" x14ac:dyDescent="0.4">
      <c r="A11" s="47">
        <v>5</v>
      </c>
      <c r="B11" s="73" t="s">
        <v>872</v>
      </c>
      <c r="C11" s="34">
        <v>407</v>
      </c>
    </row>
    <row r="12" spans="1:4" x14ac:dyDescent="0.4">
      <c r="A12" s="47">
        <v>6</v>
      </c>
      <c r="B12" s="73" t="s">
        <v>863</v>
      </c>
      <c r="C12" s="34">
        <v>396</v>
      </c>
    </row>
    <row r="13" spans="1:4" x14ac:dyDescent="0.4">
      <c r="A13" s="47">
        <v>7</v>
      </c>
      <c r="B13" s="73" t="s">
        <v>869</v>
      </c>
      <c r="C13" s="34">
        <v>340</v>
      </c>
    </row>
    <row r="14" spans="1:4" x14ac:dyDescent="0.4">
      <c r="A14" s="47">
        <v>8</v>
      </c>
      <c r="B14" s="346" t="s">
        <v>1052</v>
      </c>
      <c r="C14" s="34">
        <v>238</v>
      </c>
    </row>
    <row r="15" spans="1:4" x14ac:dyDescent="0.4">
      <c r="A15" s="47">
        <v>9</v>
      </c>
      <c r="B15" s="73" t="s">
        <v>834</v>
      </c>
      <c r="C15" s="34">
        <v>231</v>
      </c>
    </row>
    <row r="16" spans="1:4" x14ac:dyDescent="0.4">
      <c r="A16" s="47">
        <v>10</v>
      </c>
      <c r="B16" s="73" t="s">
        <v>880</v>
      </c>
      <c r="C16" s="34">
        <v>228</v>
      </c>
    </row>
    <row r="17" spans="1:3" x14ac:dyDescent="0.4">
      <c r="A17" s="48">
        <v>11</v>
      </c>
      <c r="B17" s="73" t="s">
        <v>878</v>
      </c>
      <c r="C17" s="34">
        <v>215</v>
      </c>
    </row>
    <row r="18" spans="1:3" ht="27" x14ac:dyDescent="0.4">
      <c r="A18" s="48">
        <v>12</v>
      </c>
      <c r="B18" s="73" t="s">
        <v>881</v>
      </c>
      <c r="C18" s="34">
        <v>207</v>
      </c>
    </row>
    <row r="19" spans="1:3" x14ac:dyDescent="0.4">
      <c r="A19" s="48">
        <v>13</v>
      </c>
      <c r="B19" s="73" t="s">
        <v>882</v>
      </c>
      <c r="C19" s="34">
        <v>206</v>
      </c>
    </row>
    <row r="20" spans="1:3" x14ac:dyDescent="0.4">
      <c r="A20" s="48">
        <v>14</v>
      </c>
      <c r="B20" s="73" t="s">
        <v>793</v>
      </c>
      <c r="C20" s="34">
        <v>200</v>
      </c>
    </row>
    <row r="21" spans="1:3" x14ac:dyDescent="0.4">
      <c r="A21" s="48">
        <v>15</v>
      </c>
      <c r="B21" s="73" t="s">
        <v>883</v>
      </c>
      <c r="C21" s="34">
        <v>198</v>
      </c>
    </row>
    <row r="22" spans="1:3" x14ac:dyDescent="0.4">
      <c r="A22" s="48">
        <v>16</v>
      </c>
      <c r="B22" s="73" t="s">
        <v>884</v>
      </c>
      <c r="C22" s="34">
        <v>194</v>
      </c>
    </row>
    <row r="23" spans="1:3" x14ac:dyDescent="0.4">
      <c r="A23" s="48">
        <v>17</v>
      </c>
      <c r="B23" s="73" t="s">
        <v>885</v>
      </c>
      <c r="C23" s="34">
        <v>187</v>
      </c>
    </row>
    <row r="24" spans="1:3" x14ac:dyDescent="0.4">
      <c r="A24" s="48">
        <v>18</v>
      </c>
      <c r="B24" s="73" t="s">
        <v>886</v>
      </c>
      <c r="C24" s="34">
        <v>178</v>
      </c>
    </row>
    <row r="25" spans="1:3" x14ac:dyDescent="0.4">
      <c r="A25" s="48">
        <v>19</v>
      </c>
      <c r="B25" s="73" t="s">
        <v>887</v>
      </c>
      <c r="C25" s="34">
        <v>178</v>
      </c>
    </row>
    <row r="26" spans="1:3" x14ac:dyDescent="0.4">
      <c r="A26" s="48">
        <v>20</v>
      </c>
      <c r="B26" s="73" t="s">
        <v>888</v>
      </c>
      <c r="C26" s="34">
        <v>172</v>
      </c>
    </row>
    <row r="27" spans="1:3" x14ac:dyDescent="0.4">
      <c r="A27" s="48">
        <v>21</v>
      </c>
      <c r="B27" s="73" t="s">
        <v>889</v>
      </c>
      <c r="C27" s="34">
        <v>171</v>
      </c>
    </row>
    <row r="28" spans="1:3" x14ac:dyDescent="0.4">
      <c r="A28" s="48">
        <v>22</v>
      </c>
      <c r="B28" s="73" t="s">
        <v>890</v>
      </c>
      <c r="C28" s="34">
        <v>151</v>
      </c>
    </row>
    <row r="29" spans="1:3" x14ac:dyDescent="0.4">
      <c r="A29" s="48">
        <v>23</v>
      </c>
      <c r="B29" s="73" t="s">
        <v>891</v>
      </c>
      <c r="C29" s="34">
        <v>142</v>
      </c>
    </row>
    <row r="30" spans="1:3" x14ac:dyDescent="0.4">
      <c r="A30" s="48">
        <v>24</v>
      </c>
      <c r="B30" s="73" t="s">
        <v>892</v>
      </c>
      <c r="C30" s="34">
        <v>133</v>
      </c>
    </row>
    <row r="31" spans="1:3" x14ac:dyDescent="0.4">
      <c r="A31" s="48">
        <v>25</v>
      </c>
      <c r="B31" s="73" t="s">
        <v>893</v>
      </c>
      <c r="C31" s="34">
        <v>131</v>
      </c>
    </row>
    <row r="32" spans="1:3" x14ac:dyDescent="0.4">
      <c r="A32" s="48">
        <v>26</v>
      </c>
      <c r="B32" s="73" t="s">
        <v>876</v>
      </c>
      <c r="C32" s="34">
        <v>130</v>
      </c>
    </row>
    <row r="33" spans="1:3" x14ac:dyDescent="0.4">
      <c r="A33" s="48">
        <v>27</v>
      </c>
      <c r="B33" s="73" t="s">
        <v>894</v>
      </c>
      <c r="C33" s="34">
        <v>129</v>
      </c>
    </row>
    <row r="34" spans="1:3" x14ac:dyDescent="0.4">
      <c r="A34" s="48">
        <v>28</v>
      </c>
      <c r="B34" s="73" t="s">
        <v>895</v>
      </c>
      <c r="C34" s="34">
        <v>129</v>
      </c>
    </row>
    <row r="35" spans="1:3" x14ac:dyDescent="0.4">
      <c r="A35" s="48">
        <v>29</v>
      </c>
      <c r="B35" s="73" t="s">
        <v>896</v>
      </c>
      <c r="C35" s="34">
        <v>125</v>
      </c>
    </row>
    <row r="36" spans="1:3" x14ac:dyDescent="0.4">
      <c r="A36" s="48">
        <v>30</v>
      </c>
      <c r="B36" s="73" t="s">
        <v>897</v>
      </c>
      <c r="C36" s="34">
        <v>124</v>
      </c>
    </row>
    <row r="37" spans="1:3" x14ac:dyDescent="0.4">
      <c r="A37" s="48">
        <v>31</v>
      </c>
      <c r="B37" s="73" t="s">
        <v>898</v>
      </c>
      <c r="C37" s="34">
        <v>118</v>
      </c>
    </row>
    <row r="38" spans="1:3" x14ac:dyDescent="0.4">
      <c r="A38" s="48">
        <v>32</v>
      </c>
      <c r="B38" s="73" t="s">
        <v>899</v>
      </c>
      <c r="C38" s="34">
        <v>117</v>
      </c>
    </row>
    <row r="39" spans="1:3" x14ac:dyDescent="0.4">
      <c r="A39" s="48">
        <v>33</v>
      </c>
      <c r="B39" s="73" t="s">
        <v>900</v>
      </c>
      <c r="C39" s="34">
        <v>114</v>
      </c>
    </row>
    <row r="40" spans="1:3" x14ac:dyDescent="0.4">
      <c r="A40" s="48">
        <v>34</v>
      </c>
      <c r="B40" s="73" t="s">
        <v>901</v>
      </c>
      <c r="C40" s="34">
        <v>110</v>
      </c>
    </row>
    <row r="41" spans="1:3" x14ac:dyDescent="0.4">
      <c r="A41" s="48">
        <v>35</v>
      </c>
      <c r="B41" s="73" t="s">
        <v>902</v>
      </c>
      <c r="C41" s="34">
        <v>109</v>
      </c>
    </row>
    <row r="42" spans="1:3" x14ac:dyDescent="0.4">
      <c r="A42" s="48">
        <v>36</v>
      </c>
      <c r="B42" s="73" t="s">
        <v>903</v>
      </c>
      <c r="C42" s="34">
        <v>108</v>
      </c>
    </row>
    <row r="43" spans="1:3" x14ac:dyDescent="0.4">
      <c r="A43" s="48">
        <v>37</v>
      </c>
      <c r="B43" s="73" t="s">
        <v>904</v>
      </c>
      <c r="C43" s="34">
        <v>102</v>
      </c>
    </row>
    <row r="44" spans="1:3" x14ac:dyDescent="0.4">
      <c r="A44" s="48">
        <v>38</v>
      </c>
      <c r="B44" s="73" t="s">
        <v>905</v>
      </c>
      <c r="C44" s="34">
        <v>100</v>
      </c>
    </row>
    <row r="45" spans="1:3" x14ac:dyDescent="0.4">
      <c r="A45" s="48">
        <v>39</v>
      </c>
      <c r="B45" s="73" t="s">
        <v>906</v>
      </c>
      <c r="C45" s="34">
        <v>99</v>
      </c>
    </row>
    <row r="46" spans="1:3" ht="13.9" customHeight="1" x14ac:dyDescent="0.4">
      <c r="A46" s="48">
        <v>40</v>
      </c>
      <c r="B46" s="278" t="s">
        <v>907</v>
      </c>
      <c r="C46" s="34">
        <v>97</v>
      </c>
    </row>
    <row r="47" spans="1:3" x14ac:dyDescent="0.4">
      <c r="A47" s="48">
        <v>41</v>
      </c>
      <c r="B47" s="73" t="s">
        <v>908</v>
      </c>
      <c r="C47" s="34">
        <v>96</v>
      </c>
    </row>
    <row r="48" spans="1:3" x14ac:dyDescent="0.4">
      <c r="A48" s="48">
        <v>42</v>
      </c>
      <c r="B48" s="73" t="s">
        <v>909</v>
      </c>
      <c r="C48" s="34">
        <v>95</v>
      </c>
    </row>
    <row r="49" spans="1:3" x14ac:dyDescent="0.4">
      <c r="A49" s="51">
        <v>43</v>
      </c>
      <c r="B49" s="73" t="s">
        <v>910</v>
      </c>
      <c r="C49" s="34">
        <v>95</v>
      </c>
    </row>
    <row r="50" spans="1:3" x14ac:dyDescent="0.4">
      <c r="A50" s="51">
        <v>44</v>
      </c>
      <c r="B50" s="73" t="s">
        <v>911</v>
      </c>
      <c r="C50" s="34">
        <v>94</v>
      </c>
    </row>
    <row r="51" spans="1:3" x14ac:dyDescent="0.4">
      <c r="A51" s="51">
        <v>45</v>
      </c>
      <c r="B51" s="73" t="s">
        <v>816</v>
      </c>
      <c r="C51" s="34">
        <v>93</v>
      </c>
    </row>
    <row r="52" spans="1:3" x14ac:dyDescent="0.4">
      <c r="A52" s="51">
        <v>46</v>
      </c>
      <c r="B52" s="73" t="s">
        <v>912</v>
      </c>
      <c r="C52" s="34">
        <v>92</v>
      </c>
    </row>
    <row r="53" spans="1:3" x14ac:dyDescent="0.4">
      <c r="A53" s="51">
        <v>47</v>
      </c>
      <c r="B53" s="73" t="s">
        <v>913</v>
      </c>
      <c r="C53" s="34">
        <v>92</v>
      </c>
    </row>
    <row r="54" spans="1:3" x14ac:dyDescent="0.4">
      <c r="A54" s="51">
        <v>48</v>
      </c>
      <c r="B54" s="73" t="s">
        <v>914</v>
      </c>
      <c r="C54" s="34">
        <v>90</v>
      </c>
    </row>
    <row r="55" spans="1:3" x14ac:dyDescent="0.4">
      <c r="A55" s="274">
        <v>49</v>
      </c>
      <c r="B55" s="275" t="s">
        <v>915</v>
      </c>
      <c r="C55" s="276">
        <v>89</v>
      </c>
    </row>
    <row r="56" spans="1:3" x14ac:dyDescent="0.4">
      <c r="A56" s="204">
        <v>50</v>
      </c>
      <c r="B56" s="277" t="s">
        <v>916</v>
      </c>
      <c r="C56" s="184">
        <v>87</v>
      </c>
    </row>
    <row r="57" spans="1:3" x14ac:dyDescent="0.4">
      <c r="A57" s="3"/>
      <c r="B57" s="76"/>
    </row>
    <row r="58" spans="1:3" x14ac:dyDescent="0.4">
      <c r="A58" s="12" t="s">
        <v>92</v>
      </c>
      <c r="B58" s="54"/>
    </row>
    <row r="59" spans="1:3" x14ac:dyDescent="0.4">
      <c r="A59" s="10" t="s">
        <v>654</v>
      </c>
      <c r="B59" s="10"/>
      <c r="C59" s="10"/>
    </row>
    <row r="60" spans="1:3" x14ac:dyDescent="0.4">
      <c r="A60" s="10" t="s">
        <v>345</v>
      </c>
    </row>
  </sheetData>
  <hyperlinks>
    <hyperlink ref="D1" location="Contents!A1" display="Contents" xr:uid="{74CEF950-2B8E-4F80-BE5F-F2C025E1A5C5}"/>
    <hyperlink ref="D2" location="Notes!A1" display="Notes" xr:uid="{C43D57E7-99AC-44F2-BFD9-5F143EB2DEF1}"/>
  </hyperlinks>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69CB0-E417-49F3-8FCF-7B7B5D120408}">
  <dimension ref="A1:H9"/>
  <sheetViews>
    <sheetView workbookViewId="0"/>
  </sheetViews>
  <sheetFormatPr defaultColWidth="8.88671875" defaultRowHeight="15" x14ac:dyDescent="0.4"/>
  <cols>
    <col min="1" max="1" width="24.21875" style="5" customWidth="1"/>
    <col min="2" max="2" width="13.6640625" style="5" customWidth="1"/>
    <col min="3" max="3" width="9.88671875" style="5" bestFit="1" customWidth="1"/>
    <col min="4" max="4" width="9.88671875" style="89" bestFit="1" customWidth="1"/>
    <col min="5" max="8" width="9.88671875" style="5" bestFit="1" customWidth="1"/>
    <col min="9" max="16384" width="8.88671875" style="5"/>
  </cols>
  <sheetData>
    <row r="1" spans="1:8" ht="15.75" x14ac:dyDescent="0.4">
      <c r="A1" s="6" t="s">
        <v>1042</v>
      </c>
      <c r="B1" s="6"/>
      <c r="C1" s="6"/>
      <c r="D1" s="7"/>
      <c r="E1" s="90" t="s">
        <v>108</v>
      </c>
      <c r="F1" s="6"/>
      <c r="G1" s="6"/>
      <c r="H1" s="6"/>
    </row>
    <row r="2" spans="1:8" x14ac:dyDescent="0.4">
      <c r="A2" s="7" t="s">
        <v>159</v>
      </c>
      <c r="B2" s="7"/>
      <c r="D2" s="7"/>
      <c r="E2" s="90" t="s">
        <v>92</v>
      </c>
    </row>
    <row r="3" spans="1:8" ht="34.5" customHeight="1" x14ac:dyDescent="0.4">
      <c r="A3" s="125" t="s">
        <v>349</v>
      </c>
      <c r="B3" s="139">
        <v>2020</v>
      </c>
      <c r="C3" s="139">
        <v>2021</v>
      </c>
    </row>
    <row r="4" spans="1:8" x14ac:dyDescent="0.4">
      <c r="A4" s="9" t="s">
        <v>352</v>
      </c>
      <c r="B4" s="16">
        <v>4793</v>
      </c>
      <c r="C4" s="16">
        <v>26792</v>
      </c>
    </row>
    <row r="5" spans="1:8" ht="30" customHeight="1" x14ac:dyDescent="0.4">
      <c r="A5" s="9" t="s">
        <v>351</v>
      </c>
      <c r="B5" s="16">
        <v>26667</v>
      </c>
      <c r="C5" s="16">
        <v>45365</v>
      </c>
    </row>
    <row r="6" spans="1:8" x14ac:dyDescent="0.4">
      <c r="A6" s="120" t="s">
        <v>655</v>
      </c>
      <c r="B6" s="203">
        <v>31460</v>
      </c>
      <c r="C6" s="203">
        <f>SUM(C4:C5)</f>
        <v>72157</v>
      </c>
    </row>
    <row r="7" spans="1:8" x14ac:dyDescent="0.4">
      <c r="A7" s="3"/>
      <c r="B7" s="3"/>
      <c r="C7" s="13" t="s">
        <v>127</v>
      </c>
    </row>
    <row r="8" spans="1:8" x14ac:dyDescent="0.4">
      <c r="A8" s="12" t="s">
        <v>92</v>
      </c>
    </row>
    <row r="9" spans="1:8" x14ac:dyDescent="0.4">
      <c r="A9" s="10" t="s">
        <v>656</v>
      </c>
    </row>
  </sheetData>
  <hyperlinks>
    <hyperlink ref="E1" location="Contents!A1" display="Contents" xr:uid="{6E8C8659-3F69-4EC2-A688-AFF1E0C1F2B6}"/>
    <hyperlink ref="E2" location="Notes!A1" display="Notes" xr:uid="{7049F3B4-FE87-4F6A-9ED9-60B2121F41F6}"/>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AE36C-56E8-42B6-838B-38FA285760C1}">
  <dimension ref="A1:H8"/>
  <sheetViews>
    <sheetView workbookViewId="0"/>
  </sheetViews>
  <sheetFormatPr defaultColWidth="8.88671875" defaultRowHeight="15" x14ac:dyDescent="0.4"/>
  <cols>
    <col min="1" max="1" width="24.21875" style="89" customWidth="1"/>
    <col min="2" max="2" width="13.6640625" style="89" customWidth="1"/>
    <col min="3" max="8" width="9.88671875" style="89" bestFit="1" customWidth="1"/>
    <col min="9" max="16384" width="8.88671875" style="89"/>
  </cols>
  <sheetData>
    <row r="1" spans="1:8" x14ac:dyDescent="0.4">
      <c r="A1" s="87" t="s">
        <v>1043</v>
      </c>
      <c r="B1" s="87"/>
      <c r="C1" s="91"/>
      <c r="D1" s="90" t="s">
        <v>108</v>
      </c>
      <c r="E1" s="87"/>
      <c r="F1" s="87"/>
      <c r="G1" s="87"/>
      <c r="H1" s="87"/>
    </row>
    <row r="2" spans="1:8" x14ac:dyDescent="0.4">
      <c r="A2" s="91" t="s">
        <v>159</v>
      </c>
      <c r="B2" s="91"/>
      <c r="C2" s="91"/>
      <c r="D2" s="90" t="s">
        <v>92</v>
      </c>
    </row>
    <row r="3" spans="1:8" ht="40.35" customHeight="1" x14ac:dyDescent="0.4">
      <c r="A3" s="207" t="s">
        <v>657</v>
      </c>
      <c r="B3" s="187" t="s">
        <v>350</v>
      </c>
      <c r="C3" s="187" t="s">
        <v>119</v>
      </c>
    </row>
    <row r="4" spans="1:8" x14ac:dyDescent="0.4">
      <c r="A4" s="67" t="s">
        <v>658</v>
      </c>
      <c r="B4" s="97">
        <v>21307</v>
      </c>
      <c r="C4" s="97">
        <v>28049</v>
      </c>
    </row>
    <row r="5" spans="1:8" ht="36" customHeight="1" x14ac:dyDescent="0.4">
      <c r="A5" s="67" t="s">
        <v>659</v>
      </c>
      <c r="B5" s="97">
        <v>10153</v>
      </c>
      <c r="C5" s="97">
        <v>44108</v>
      </c>
    </row>
    <row r="6" spans="1:8" ht="17.25" customHeight="1" x14ac:dyDescent="0.4">
      <c r="A6" s="67" t="s">
        <v>655</v>
      </c>
      <c r="B6" s="107">
        <f>SUM(B4:B5)</f>
        <v>31460</v>
      </c>
      <c r="C6" s="107">
        <f>SUBTOTAL(109,C4:C5)</f>
        <v>72157</v>
      </c>
    </row>
    <row r="7" spans="1:8" x14ac:dyDescent="0.4">
      <c r="A7" s="98"/>
      <c r="B7" s="98"/>
      <c r="C7" s="100" t="s">
        <v>127</v>
      </c>
    </row>
    <row r="8" spans="1:8" x14ac:dyDescent="0.4">
      <c r="A8" s="101"/>
    </row>
  </sheetData>
  <hyperlinks>
    <hyperlink ref="D1" location="Contents!A1" display="Contents" xr:uid="{93DDE6F5-5A8B-4536-9F51-949CF1D6D58D}"/>
    <hyperlink ref="D2" location="Notes!A1" display="Notes" xr:uid="{25028B4B-D2CD-424E-8F52-58770C9C0E8B}"/>
  </hyperlinks>
  <pageMargins left="0.7" right="0.7" top="0.75" bottom="0.75" header="0.3" footer="0.3"/>
  <pageSetup paperSize="9"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4DE6E-1BAF-4ADC-959C-D08EE90AE725}">
  <dimension ref="A1:H11"/>
  <sheetViews>
    <sheetView workbookViewId="0"/>
  </sheetViews>
  <sheetFormatPr defaultColWidth="8.88671875" defaultRowHeight="15" x14ac:dyDescent="0.4"/>
  <cols>
    <col min="1" max="1" width="24.21875" style="89" customWidth="1"/>
    <col min="2" max="3" width="9.88671875" style="89" customWidth="1"/>
    <col min="4" max="8" width="9.88671875" style="89" bestFit="1" customWidth="1"/>
    <col min="9" max="16384" width="8.88671875" style="89"/>
  </cols>
  <sheetData>
    <row r="1" spans="1:8" ht="15.75" x14ac:dyDescent="0.4">
      <c r="A1" s="87" t="s">
        <v>660</v>
      </c>
      <c r="B1" s="87"/>
      <c r="C1" s="87"/>
      <c r="D1" s="91"/>
      <c r="E1" s="90" t="s">
        <v>108</v>
      </c>
      <c r="F1" s="87"/>
      <c r="G1" s="87"/>
      <c r="H1" s="87"/>
    </row>
    <row r="2" spans="1:8" x14ac:dyDescent="0.4">
      <c r="A2" s="91" t="s">
        <v>159</v>
      </c>
      <c r="B2" s="91"/>
      <c r="D2" s="91"/>
      <c r="E2" s="90" t="s">
        <v>92</v>
      </c>
    </row>
    <row r="3" spans="1:8" ht="43.5" customHeight="1" x14ac:dyDescent="0.4">
      <c r="A3" s="207" t="s">
        <v>661</v>
      </c>
      <c r="B3" s="187" t="s">
        <v>350</v>
      </c>
      <c r="C3" s="187" t="s">
        <v>119</v>
      </c>
    </row>
    <row r="4" spans="1:8" x14ac:dyDescent="0.4">
      <c r="A4" s="67" t="s">
        <v>662</v>
      </c>
      <c r="B4" s="97">
        <v>54213</v>
      </c>
      <c r="C4" s="97">
        <v>37601</v>
      </c>
    </row>
    <row r="5" spans="1:8" x14ac:dyDescent="0.4">
      <c r="A5" s="67" t="s">
        <v>663</v>
      </c>
      <c r="B5" s="97">
        <v>25498</v>
      </c>
      <c r="C5" s="97">
        <v>17547</v>
      </c>
    </row>
    <row r="6" spans="1:8" x14ac:dyDescent="0.4">
      <c r="A6" s="67" t="s">
        <v>664</v>
      </c>
      <c r="B6" s="97">
        <v>11360</v>
      </c>
      <c r="C6" s="97">
        <v>9044</v>
      </c>
    </row>
    <row r="7" spans="1:8" ht="42" customHeight="1" x14ac:dyDescent="0.4">
      <c r="A7" s="67" t="s">
        <v>665</v>
      </c>
      <c r="B7" s="97">
        <v>886</v>
      </c>
      <c r="C7" s="97">
        <v>968</v>
      </c>
    </row>
    <row r="8" spans="1:8" x14ac:dyDescent="0.4">
      <c r="A8" s="67" t="s">
        <v>666</v>
      </c>
      <c r="B8" s="107">
        <v>91957</v>
      </c>
      <c r="C8" s="107">
        <f>SUM(C4:C7)</f>
        <v>65160</v>
      </c>
    </row>
    <row r="9" spans="1:8" x14ac:dyDescent="0.4">
      <c r="A9" s="98"/>
      <c r="B9" s="98"/>
      <c r="C9" s="100" t="s">
        <v>127</v>
      </c>
    </row>
    <row r="10" spans="1:8" x14ac:dyDescent="0.4">
      <c r="A10" s="101" t="s">
        <v>92</v>
      </c>
    </row>
    <row r="11" spans="1:8" x14ac:dyDescent="0.4">
      <c r="A11" s="102" t="s">
        <v>667</v>
      </c>
    </row>
  </sheetData>
  <hyperlinks>
    <hyperlink ref="E1" location="Contents!A1" display="Contents" xr:uid="{A3D09EA9-C649-43BC-91B0-5A99E40A8E64}"/>
    <hyperlink ref="E2" location="Notes!A1" display="Notes" xr:uid="{48FD5380-6F38-465D-9D6B-190BD16FB326}"/>
  </hyperlinks>
  <pageMargins left="0.7" right="0.7" top="0.75" bottom="0.75" header="0.3" footer="0.3"/>
  <pageSetup paperSize="9"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B1451-7950-4BE9-B909-292812075E09}">
  <dimension ref="A1:L15"/>
  <sheetViews>
    <sheetView workbookViewId="0"/>
  </sheetViews>
  <sheetFormatPr defaultColWidth="8.88671875" defaultRowHeight="15" x14ac:dyDescent="0.4"/>
  <cols>
    <col min="1" max="1" width="49.33203125" style="89" customWidth="1"/>
    <col min="2" max="2" width="25.5546875" style="89" customWidth="1"/>
    <col min="3" max="3" width="14.6640625" style="89" customWidth="1"/>
    <col min="4" max="4" width="24.6640625" style="89" customWidth="1"/>
    <col min="5" max="5" width="12.44140625" style="89" customWidth="1"/>
    <col min="6" max="6" width="14.44140625" style="89" customWidth="1"/>
    <col min="7" max="7" width="16.77734375" style="89" customWidth="1"/>
    <col min="8" max="8" width="21.6640625" style="89" customWidth="1"/>
    <col min="9" max="9" width="10" style="89" customWidth="1"/>
    <col min="10" max="11" width="12.44140625" style="88" customWidth="1"/>
    <col min="12" max="12" width="3.6640625" style="88" customWidth="1"/>
    <col min="13" max="14" width="11" style="89" customWidth="1"/>
    <col min="15" max="16384" width="8.88671875" style="89"/>
  </cols>
  <sheetData>
    <row r="1" spans="1:12" ht="15.75" x14ac:dyDescent="0.4">
      <c r="A1" s="87" t="s">
        <v>668</v>
      </c>
      <c r="B1" s="87"/>
      <c r="C1" s="90"/>
      <c r="D1" s="90" t="s">
        <v>108</v>
      </c>
      <c r="E1" s="87"/>
      <c r="F1" s="87"/>
      <c r="G1" s="87"/>
      <c r="H1" s="87"/>
      <c r="I1" s="87"/>
      <c r="J1" s="87"/>
    </row>
    <row r="2" spans="1:12" x14ac:dyDescent="0.4">
      <c r="A2" s="91" t="s">
        <v>159</v>
      </c>
      <c r="B2" s="91"/>
      <c r="D2" s="90" t="s">
        <v>92</v>
      </c>
      <c r="E2" s="91"/>
      <c r="F2" s="91"/>
      <c r="G2" s="91"/>
      <c r="H2" s="91"/>
    </row>
    <row r="3" spans="1:12" ht="56.1" customHeight="1" x14ac:dyDescent="0.4">
      <c r="A3" s="207" t="s">
        <v>669</v>
      </c>
      <c r="B3" s="215" t="s">
        <v>670</v>
      </c>
      <c r="C3" s="215" t="s">
        <v>671</v>
      </c>
      <c r="D3" s="215" t="s">
        <v>672</v>
      </c>
      <c r="E3" s="215" t="s">
        <v>401</v>
      </c>
      <c r="F3" s="215" t="s">
        <v>673</v>
      </c>
      <c r="G3" s="215" t="s">
        <v>674</v>
      </c>
      <c r="H3" s="215" t="s">
        <v>1038</v>
      </c>
      <c r="I3" s="215" t="s">
        <v>1039</v>
      </c>
      <c r="J3" s="89"/>
      <c r="K3" s="89"/>
      <c r="L3" s="89"/>
    </row>
    <row r="4" spans="1:12" ht="27" customHeight="1" x14ac:dyDescent="0.4">
      <c r="A4" s="108" t="s">
        <v>675</v>
      </c>
      <c r="B4" s="242">
        <v>78</v>
      </c>
      <c r="C4" s="242">
        <v>0</v>
      </c>
      <c r="D4" s="242">
        <v>2</v>
      </c>
      <c r="E4" s="242">
        <f>SUM(B4:D4)</f>
        <v>80</v>
      </c>
      <c r="F4" s="242">
        <v>85</v>
      </c>
      <c r="G4" s="242">
        <v>1</v>
      </c>
      <c r="H4" s="242">
        <v>3</v>
      </c>
      <c r="I4" s="242">
        <v>89</v>
      </c>
      <c r="J4" s="89"/>
      <c r="K4" s="89"/>
      <c r="L4" s="89"/>
    </row>
    <row r="5" spans="1:12" ht="15.4" x14ac:dyDescent="0.4">
      <c r="A5" s="67" t="s">
        <v>676</v>
      </c>
      <c r="B5" s="64">
        <v>37</v>
      </c>
      <c r="C5" s="64">
        <v>1</v>
      </c>
      <c r="D5" s="64">
        <v>4</v>
      </c>
      <c r="E5" s="64">
        <f t="shared" ref="E5:E6" si="0">SUM(B5:D5)</f>
        <v>42</v>
      </c>
      <c r="F5" s="64">
        <v>78</v>
      </c>
      <c r="G5" s="64">
        <v>0</v>
      </c>
      <c r="H5" s="64">
        <v>1</v>
      </c>
      <c r="I5" s="64">
        <v>79</v>
      </c>
      <c r="J5" s="89"/>
      <c r="K5" s="89"/>
      <c r="L5" s="89"/>
    </row>
    <row r="6" spans="1:12" x14ac:dyDescent="0.4">
      <c r="A6" s="67" t="s">
        <v>677</v>
      </c>
      <c r="B6" s="107">
        <v>18</v>
      </c>
      <c r="C6" s="107">
        <v>0</v>
      </c>
      <c r="D6" s="107">
        <v>0</v>
      </c>
      <c r="E6" s="107">
        <f t="shared" si="0"/>
        <v>18</v>
      </c>
      <c r="F6" s="107">
        <v>13</v>
      </c>
      <c r="G6" s="107">
        <v>0</v>
      </c>
      <c r="H6" s="107">
        <v>0</v>
      </c>
      <c r="I6" s="107">
        <v>13</v>
      </c>
      <c r="J6" s="89"/>
      <c r="K6" s="89"/>
      <c r="L6" s="89"/>
    </row>
    <row r="7" spans="1:12" x14ac:dyDescent="0.4">
      <c r="B7" s="98"/>
      <c r="C7" s="98"/>
      <c r="D7" s="98"/>
      <c r="E7" s="80"/>
      <c r="F7" s="80"/>
      <c r="G7" s="80"/>
      <c r="H7" s="80"/>
      <c r="I7" s="100" t="s">
        <v>127</v>
      </c>
      <c r="J7" s="89"/>
      <c r="K7" s="89"/>
      <c r="L7" s="89"/>
    </row>
    <row r="8" spans="1:12" x14ac:dyDescent="0.4">
      <c r="A8" s="101" t="s">
        <v>92</v>
      </c>
    </row>
    <row r="9" spans="1:12" x14ac:dyDescent="0.4">
      <c r="A9" s="102" t="s">
        <v>678</v>
      </c>
    </row>
    <row r="10" spans="1:12" ht="72" customHeight="1" x14ac:dyDescent="0.4">
      <c r="A10" s="197" t="s">
        <v>679</v>
      </c>
      <c r="B10" s="197"/>
      <c r="C10" s="197"/>
      <c r="D10" s="197"/>
      <c r="E10" s="197"/>
      <c r="F10" s="197"/>
      <c r="G10" s="197"/>
      <c r="H10" s="197"/>
    </row>
    <row r="11" spans="1:12" ht="66.75" customHeight="1" x14ac:dyDescent="0.4">
      <c r="A11" s="197" t="s">
        <v>680</v>
      </c>
      <c r="B11" s="197"/>
      <c r="C11" s="197"/>
      <c r="D11" s="197"/>
      <c r="E11" s="197"/>
      <c r="F11" s="197"/>
      <c r="G11" s="197"/>
      <c r="H11" s="197"/>
    </row>
    <row r="12" spans="1:12" ht="49.5" customHeight="1" x14ac:dyDescent="0.4">
      <c r="A12" s="197" t="s">
        <v>681</v>
      </c>
      <c r="B12" s="197"/>
      <c r="C12" s="197"/>
      <c r="D12" s="197"/>
      <c r="E12" s="197"/>
      <c r="F12" s="197"/>
      <c r="G12" s="197"/>
      <c r="H12" s="197"/>
    </row>
    <row r="13" spans="1:12" ht="33" customHeight="1" x14ac:dyDescent="0.4">
      <c r="A13" s="102" t="s">
        <v>682</v>
      </c>
      <c r="B13" s="102"/>
      <c r="C13" s="102"/>
      <c r="D13" s="102"/>
      <c r="E13" s="102"/>
      <c r="F13" s="102"/>
      <c r="G13" s="102"/>
      <c r="H13" s="102"/>
    </row>
    <row r="14" spans="1:12" x14ac:dyDescent="0.4">
      <c r="A14" s="198"/>
      <c r="B14" s="198"/>
      <c r="C14" s="198"/>
      <c r="D14" s="198"/>
      <c r="E14" s="198"/>
      <c r="F14" s="198"/>
      <c r="G14" s="198"/>
      <c r="H14" s="198"/>
    </row>
    <row r="15" spans="1:12" ht="62.25" customHeight="1" x14ac:dyDescent="0.4">
      <c r="L15" s="89"/>
    </row>
  </sheetData>
  <hyperlinks>
    <hyperlink ref="D1" location="Contents!A1" display="Contents" xr:uid="{7D93FD51-44BB-46D9-9EF1-F12ACD9BDE4E}"/>
    <hyperlink ref="D2" location="Notes!A1" display="Notes" xr:uid="{0A7A6E30-01C2-4053-82D4-8FFF32E14F78}"/>
  </hyperlinks>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F5543-C95E-4CDC-A2AE-694D25490331}">
  <dimension ref="A1:N18"/>
  <sheetViews>
    <sheetView workbookViewId="0">
      <selection activeCell="A2" sqref="A2"/>
    </sheetView>
  </sheetViews>
  <sheetFormatPr defaultColWidth="8.88671875" defaultRowHeight="15" x14ac:dyDescent="0.4"/>
  <cols>
    <col min="1" max="1" width="80.5546875" style="89" bestFit="1" customWidth="1"/>
    <col min="2" max="2" width="25.5546875" style="89" customWidth="1"/>
    <col min="3" max="3" width="30.109375" style="89" customWidth="1"/>
    <col min="4" max="4" width="37.109375" style="89" customWidth="1"/>
    <col min="5" max="5" width="12.44140625" style="89" customWidth="1"/>
    <col min="6" max="6" width="9.33203125" style="89" customWidth="1"/>
    <col min="7" max="7" width="25.5546875" style="89" customWidth="1"/>
    <col min="8" max="8" width="30.109375" style="89" customWidth="1"/>
    <col min="9" max="9" width="37.109375" style="89" customWidth="1"/>
    <col min="10" max="10" width="12.44140625" style="89" customWidth="1"/>
    <col min="11" max="12" width="12.44140625" style="88" customWidth="1"/>
    <col min="13" max="13" width="3.6640625" style="88" customWidth="1"/>
    <col min="14" max="15" width="11" style="89" customWidth="1"/>
    <col min="16" max="16384" width="8.88671875" style="89"/>
  </cols>
  <sheetData>
    <row r="1" spans="1:14" ht="16.5" x14ac:dyDescent="0.6">
      <c r="A1" s="348" t="s">
        <v>1054</v>
      </c>
      <c r="B1" s="90" t="s">
        <v>108</v>
      </c>
    </row>
    <row r="2" spans="1:14" ht="56.1" customHeight="1" x14ac:dyDescent="0.4">
      <c r="A2" s="270" t="s">
        <v>1006</v>
      </c>
      <c r="B2" s="90" t="s">
        <v>92</v>
      </c>
      <c r="C2" s="270"/>
      <c r="D2" s="270"/>
      <c r="E2" s="270"/>
      <c r="F2" s="270"/>
      <c r="G2" s="270"/>
      <c r="H2" s="270"/>
      <c r="I2" s="270"/>
      <c r="J2" s="270"/>
      <c r="K2" s="270"/>
      <c r="L2" s="270"/>
      <c r="M2" s="270"/>
      <c r="N2" s="270"/>
    </row>
    <row r="3" spans="1:14" ht="27" customHeight="1" x14ac:dyDescent="0.4">
      <c r="A3" s="270"/>
      <c r="B3" s="270"/>
      <c r="C3" s="270"/>
      <c r="D3" s="270"/>
      <c r="E3" s="270"/>
      <c r="F3" s="270"/>
      <c r="G3" s="270"/>
      <c r="H3" s="270"/>
      <c r="I3" s="270"/>
      <c r="J3" s="270"/>
      <c r="K3" s="270"/>
      <c r="L3" s="270"/>
      <c r="M3" s="270"/>
      <c r="N3" s="270"/>
    </row>
    <row r="4" spans="1:14" x14ac:dyDescent="0.4">
      <c r="A4" s="270"/>
      <c r="B4" s="270"/>
      <c r="C4" s="270"/>
      <c r="D4" s="270"/>
      <c r="E4" s="270"/>
      <c r="F4" s="270"/>
      <c r="G4" s="270"/>
      <c r="H4" s="270"/>
      <c r="I4" s="270"/>
      <c r="J4" s="270"/>
      <c r="K4" s="270"/>
      <c r="L4" s="270"/>
      <c r="M4" s="270"/>
      <c r="N4" s="270"/>
    </row>
    <row r="5" spans="1:14" x14ac:dyDescent="0.4">
      <c r="A5" s="270"/>
      <c r="B5" s="270"/>
      <c r="C5" s="270"/>
      <c r="D5" s="270"/>
      <c r="E5" s="270"/>
      <c r="F5" s="270"/>
      <c r="G5" s="270"/>
      <c r="H5" s="270"/>
      <c r="I5" s="270"/>
      <c r="J5" s="270"/>
      <c r="K5" s="270"/>
      <c r="L5" s="270"/>
      <c r="M5" s="270"/>
      <c r="N5" s="270"/>
    </row>
    <row r="6" spans="1:14" x14ac:dyDescent="0.4">
      <c r="A6" s="270"/>
      <c r="B6" s="270"/>
      <c r="C6" s="270"/>
      <c r="D6" s="270"/>
      <c r="E6" s="270"/>
      <c r="F6" s="270"/>
      <c r="G6" s="270"/>
      <c r="H6" s="270"/>
      <c r="I6" s="270"/>
      <c r="J6" s="270"/>
      <c r="K6" s="270"/>
      <c r="L6" s="270"/>
      <c r="M6" s="270"/>
      <c r="N6" s="270"/>
    </row>
    <row r="7" spans="1:14" x14ac:dyDescent="0.4">
      <c r="A7" s="270"/>
      <c r="B7" s="270"/>
      <c r="C7" s="270"/>
      <c r="D7" s="270"/>
      <c r="E7" s="270"/>
      <c r="F7" s="270"/>
      <c r="G7" s="270"/>
      <c r="H7" s="270"/>
      <c r="I7" s="270"/>
      <c r="J7" s="270"/>
      <c r="K7" s="270"/>
      <c r="L7" s="270"/>
      <c r="M7" s="270"/>
      <c r="N7" s="270"/>
    </row>
    <row r="8" spans="1:14" x14ac:dyDescent="0.4">
      <c r="A8" s="270"/>
      <c r="B8" s="270"/>
      <c r="C8" s="270"/>
      <c r="D8" s="270"/>
      <c r="E8" s="270"/>
      <c r="F8" s="270"/>
      <c r="G8" s="270"/>
      <c r="H8" s="270"/>
      <c r="I8" s="270"/>
      <c r="J8" s="270"/>
      <c r="K8" s="270"/>
      <c r="L8" s="270"/>
      <c r="M8" s="270"/>
      <c r="N8" s="270"/>
    </row>
    <row r="9" spans="1:14" ht="72" customHeight="1" x14ac:dyDescent="0.4">
      <c r="A9" s="270"/>
      <c r="B9" s="270"/>
      <c r="C9" s="270"/>
      <c r="D9" s="270"/>
      <c r="E9" s="270"/>
      <c r="F9" s="270"/>
      <c r="G9" s="270"/>
      <c r="H9" s="270"/>
      <c r="I9" s="270"/>
      <c r="J9" s="270"/>
      <c r="K9" s="270"/>
      <c r="L9" s="270"/>
      <c r="M9" s="270"/>
      <c r="N9" s="270"/>
    </row>
    <row r="10" spans="1:14" ht="66.75" customHeight="1" x14ac:dyDescent="0.4">
      <c r="A10" s="270"/>
      <c r="B10" s="270"/>
      <c r="C10" s="270"/>
      <c r="D10" s="270"/>
      <c r="E10" s="270"/>
      <c r="F10" s="270"/>
      <c r="G10" s="270"/>
      <c r="H10" s="270"/>
      <c r="I10" s="270"/>
      <c r="J10" s="270"/>
      <c r="K10" s="270"/>
      <c r="L10" s="270"/>
      <c r="M10" s="270"/>
      <c r="N10" s="270"/>
    </row>
    <row r="11" spans="1:14" ht="49.5" customHeight="1" x14ac:dyDescent="0.4">
      <c r="A11" s="270"/>
      <c r="B11" s="270"/>
      <c r="C11" s="270"/>
      <c r="D11" s="270"/>
      <c r="E11" s="270"/>
      <c r="F11" s="270"/>
      <c r="G11" s="270"/>
      <c r="H11" s="270"/>
      <c r="I11" s="270"/>
      <c r="J11" s="270"/>
      <c r="K11" s="270"/>
      <c r="L11" s="270"/>
      <c r="M11" s="270"/>
      <c r="N11" s="270"/>
    </row>
    <row r="12" spans="1:14" ht="33" customHeight="1" x14ac:dyDescent="0.4">
      <c r="A12" s="270"/>
      <c r="B12" s="270"/>
      <c r="C12" s="270"/>
      <c r="D12" s="270"/>
      <c r="E12" s="270"/>
      <c r="F12" s="270"/>
      <c r="G12" s="270"/>
      <c r="H12" s="270"/>
      <c r="I12" s="270"/>
      <c r="J12" s="270"/>
      <c r="K12" s="270"/>
      <c r="L12" s="270"/>
      <c r="M12" s="270"/>
      <c r="N12" s="270"/>
    </row>
    <row r="13" spans="1:14" x14ac:dyDescent="0.4">
      <c r="A13" s="270"/>
      <c r="B13" s="270"/>
      <c r="C13" s="270"/>
      <c r="D13" s="270"/>
      <c r="E13" s="270"/>
      <c r="F13" s="270"/>
      <c r="G13" s="270"/>
      <c r="H13" s="270"/>
      <c r="I13" s="270"/>
      <c r="J13" s="270"/>
      <c r="K13" s="270"/>
      <c r="L13" s="270"/>
      <c r="M13" s="270"/>
      <c r="N13" s="270"/>
    </row>
    <row r="14" spans="1:14" ht="62.25" customHeight="1" x14ac:dyDescent="0.4">
      <c r="A14" s="270"/>
      <c r="B14" s="270"/>
      <c r="C14" s="270"/>
      <c r="D14" s="270"/>
      <c r="E14" s="270"/>
      <c r="F14" s="270"/>
      <c r="G14" s="270"/>
      <c r="H14" s="270"/>
      <c r="I14" s="270"/>
      <c r="J14" s="270"/>
      <c r="K14" s="270"/>
      <c r="L14" s="270"/>
      <c r="M14" s="270"/>
      <c r="N14" s="270"/>
    </row>
    <row r="15" spans="1:14" x14ac:dyDescent="0.4">
      <c r="A15" s="270"/>
      <c r="B15" s="270"/>
      <c r="C15" s="270"/>
      <c r="D15" s="270"/>
      <c r="E15" s="270"/>
      <c r="F15" s="270"/>
      <c r="G15" s="270"/>
      <c r="H15" s="270"/>
      <c r="I15" s="270"/>
      <c r="J15" s="270"/>
      <c r="K15" s="270"/>
      <c r="L15" s="270"/>
      <c r="M15" s="270"/>
      <c r="N15" s="270"/>
    </row>
    <row r="16" spans="1:14" x14ac:dyDescent="0.4">
      <c r="A16" s="270"/>
      <c r="B16" s="270"/>
      <c r="C16" s="270"/>
      <c r="D16" s="270"/>
      <c r="E16" s="270"/>
      <c r="F16" s="270"/>
      <c r="G16" s="270"/>
      <c r="H16" s="270"/>
      <c r="I16" s="270"/>
      <c r="J16" s="270"/>
      <c r="K16" s="270"/>
      <c r="L16" s="270"/>
      <c r="M16" s="270"/>
      <c r="N16" s="270"/>
    </row>
    <row r="17" spans="1:14" x14ac:dyDescent="0.4">
      <c r="A17" s="270"/>
      <c r="B17" s="270"/>
      <c r="C17" s="270"/>
      <c r="D17" s="270"/>
      <c r="E17" s="270"/>
      <c r="F17" s="270"/>
      <c r="G17" s="270"/>
      <c r="H17" s="270"/>
      <c r="I17" s="270"/>
      <c r="J17" s="270"/>
      <c r="K17" s="270"/>
      <c r="L17" s="270"/>
      <c r="M17" s="270"/>
      <c r="N17" s="270"/>
    </row>
    <row r="18" spans="1:14" x14ac:dyDescent="0.4">
      <c r="A18" s="270"/>
      <c r="B18" s="270"/>
      <c r="C18" s="270"/>
      <c r="D18" s="270"/>
      <c r="E18" s="270"/>
      <c r="F18" s="270"/>
      <c r="G18" s="270"/>
      <c r="H18" s="270"/>
      <c r="I18" s="270"/>
      <c r="J18" s="270"/>
      <c r="K18" s="270"/>
      <c r="L18" s="270"/>
      <c r="M18" s="270"/>
      <c r="N18" s="270"/>
    </row>
  </sheetData>
  <hyperlinks>
    <hyperlink ref="B1" location="Contents!A1" display="Contents" xr:uid="{8AD3F06B-95A5-4F20-8596-238C435B8B3A}"/>
    <hyperlink ref="B2" location="Notes!A1" display="Notes" xr:uid="{AFC7CC50-DA45-4401-88A0-ED656268C2D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6AE4E-57B5-4A72-94F6-DC9E9A4A7269}">
  <dimension ref="A1:H12"/>
  <sheetViews>
    <sheetView workbookViewId="0"/>
  </sheetViews>
  <sheetFormatPr defaultColWidth="8.88671875" defaultRowHeight="15" x14ac:dyDescent="0.4"/>
  <cols>
    <col min="1" max="1" width="73.5546875" style="89" bestFit="1" customWidth="1"/>
    <col min="2" max="3" width="9.88671875" style="89" customWidth="1"/>
    <col min="4" max="8" width="9.88671875" style="89" bestFit="1" customWidth="1"/>
    <col min="9" max="16384" width="8.88671875" style="89"/>
  </cols>
  <sheetData>
    <row r="1" spans="1:8" ht="15.75" x14ac:dyDescent="0.4">
      <c r="A1" s="87" t="s">
        <v>683</v>
      </c>
      <c r="B1" s="87"/>
      <c r="C1" s="87"/>
      <c r="D1" s="90" t="s">
        <v>108</v>
      </c>
      <c r="E1" s="87"/>
      <c r="F1" s="87"/>
      <c r="G1" s="87"/>
      <c r="H1" s="87"/>
    </row>
    <row r="2" spans="1:8" x14ac:dyDescent="0.4">
      <c r="A2" s="91" t="s">
        <v>159</v>
      </c>
      <c r="B2" s="91"/>
      <c r="C2" s="91"/>
      <c r="D2" s="90" t="s">
        <v>92</v>
      </c>
    </row>
    <row r="3" spans="1:8" ht="45" customHeight="1" thickBot="1" x14ac:dyDescent="0.45">
      <c r="A3" s="208" t="s">
        <v>398</v>
      </c>
      <c r="B3" s="188" t="s">
        <v>350</v>
      </c>
      <c r="C3" s="188" t="s">
        <v>119</v>
      </c>
    </row>
    <row r="4" spans="1:8" x14ac:dyDescent="0.4">
      <c r="A4" s="67" t="s">
        <v>405</v>
      </c>
      <c r="B4" s="107">
        <v>26</v>
      </c>
      <c r="C4" s="107">
        <v>14</v>
      </c>
    </row>
    <row r="5" spans="1:8" x14ac:dyDescent="0.4">
      <c r="A5" s="67" t="s">
        <v>684</v>
      </c>
      <c r="B5" s="107">
        <v>21</v>
      </c>
      <c r="C5" s="107">
        <v>14</v>
      </c>
    </row>
    <row r="6" spans="1:8" x14ac:dyDescent="0.4">
      <c r="A6" s="67" t="s">
        <v>685</v>
      </c>
      <c r="B6" s="107">
        <v>1</v>
      </c>
      <c r="C6" s="107">
        <v>0</v>
      </c>
    </row>
    <row r="7" spans="1:8" x14ac:dyDescent="0.4">
      <c r="A7" s="67" t="s">
        <v>407</v>
      </c>
      <c r="B7" s="107">
        <v>2</v>
      </c>
      <c r="C7" s="107">
        <v>1</v>
      </c>
    </row>
    <row r="8" spans="1:8" x14ac:dyDescent="0.4">
      <c r="A8" s="98"/>
      <c r="B8" s="98"/>
      <c r="C8" s="100" t="s">
        <v>127</v>
      </c>
    </row>
    <row r="9" spans="1:8" x14ac:dyDescent="0.4">
      <c r="A9" s="101" t="s">
        <v>92</v>
      </c>
    </row>
    <row r="10" spans="1:8" ht="15" customHeight="1" x14ac:dyDescent="0.4">
      <c r="A10" s="102" t="s">
        <v>686</v>
      </c>
      <c r="B10" s="160"/>
      <c r="C10" s="160"/>
      <c r="D10" s="160"/>
    </row>
    <row r="11" spans="1:8" x14ac:dyDescent="0.4">
      <c r="A11" s="102" t="s">
        <v>687</v>
      </c>
      <c r="B11" s="160"/>
      <c r="C11" s="160"/>
      <c r="D11" s="160"/>
    </row>
    <row r="12" spans="1:8" x14ac:dyDescent="0.4">
      <c r="A12" s="160" t="s">
        <v>688</v>
      </c>
      <c r="B12" s="160"/>
      <c r="C12" s="160"/>
      <c r="D12" s="160"/>
    </row>
  </sheetData>
  <hyperlinks>
    <hyperlink ref="D1" location="Contents!A1" display="Contents" xr:uid="{CF846BA8-E67B-48A1-A788-EAE83A923BDE}"/>
    <hyperlink ref="D2" location="Notes!A1" display="Notes" xr:uid="{CC8BD277-3CB4-4480-ACC6-AFB49A87D10D}"/>
  </hyperlinks>
  <pageMargins left="0.7" right="0.7" top="0.75" bottom="0.75" header="0.3" footer="0.3"/>
  <pageSetup paperSize="9"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932BF-1702-4C66-9465-285F95E4D85D}">
  <dimension ref="A1:H29"/>
  <sheetViews>
    <sheetView zoomScaleNormal="100" workbookViewId="0"/>
  </sheetViews>
  <sheetFormatPr defaultColWidth="8.88671875" defaultRowHeight="15" x14ac:dyDescent="0.4"/>
  <cols>
    <col min="1" max="1" width="65" style="89" customWidth="1"/>
    <col min="2" max="3" width="9.88671875" style="89" customWidth="1"/>
    <col min="4" max="8" width="9.88671875" style="89" bestFit="1" customWidth="1"/>
    <col min="9" max="16384" width="8.88671875" style="89"/>
  </cols>
  <sheetData>
    <row r="1" spans="1:8" x14ac:dyDescent="0.4">
      <c r="A1" s="87" t="s">
        <v>997</v>
      </c>
      <c r="B1" s="87"/>
      <c r="C1" s="91"/>
      <c r="D1" s="90" t="s">
        <v>108</v>
      </c>
      <c r="E1" s="87"/>
      <c r="F1" s="87"/>
      <c r="G1" s="87"/>
      <c r="H1" s="87"/>
    </row>
    <row r="2" spans="1:8" x14ac:dyDescent="0.4">
      <c r="A2" s="91" t="s">
        <v>159</v>
      </c>
      <c r="B2" s="91"/>
      <c r="C2" s="91"/>
      <c r="D2" s="90" t="s">
        <v>92</v>
      </c>
    </row>
    <row r="3" spans="1:8" ht="57" customHeight="1" x14ac:dyDescent="0.4">
      <c r="A3" s="186" t="s">
        <v>398</v>
      </c>
      <c r="B3" s="187" t="s">
        <v>350</v>
      </c>
      <c r="C3" s="187" t="s">
        <v>119</v>
      </c>
    </row>
    <row r="4" spans="1:8" ht="15.75" x14ac:dyDescent="0.4">
      <c r="A4" s="154" t="s">
        <v>689</v>
      </c>
      <c r="B4" s="67"/>
      <c r="C4" s="67"/>
    </row>
    <row r="5" spans="1:8" x14ac:dyDescent="0.4">
      <c r="A5" s="67" t="s">
        <v>690</v>
      </c>
      <c r="B5" s="64">
        <v>659</v>
      </c>
      <c r="C5" s="64">
        <v>960</v>
      </c>
    </row>
    <row r="6" spans="1:8" x14ac:dyDescent="0.4">
      <c r="A6" s="67" t="s">
        <v>691</v>
      </c>
      <c r="B6" s="64">
        <v>664</v>
      </c>
      <c r="C6" s="64">
        <v>893</v>
      </c>
    </row>
    <row r="7" spans="1:8" x14ac:dyDescent="0.4">
      <c r="A7" s="67" t="s">
        <v>692</v>
      </c>
      <c r="B7" s="64">
        <v>44</v>
      </c>
      <c r="C7" s="64">
        <v>69</v>
      </c>
    </row>
    <row r="8" spans="1:8" x14ac:dyDescent="0.4">
      <c r="A8" s="149" t="s">
        <v>693</v>
      </c>
      <c r="B8" s="107"/>
      <c r="C8" s="107"/>
    </row>
    <row r="9" spans="1:8" x14ac:dyDescent="0.4">
      <c r="A9" s="67" t="s">
        <v>694</v>
      </c>
      <c r="B9" s="107">
        <v>10</v>
      </c>
      <c r="C9" s="107">
        <v>3</v>
      </c>
    </row>
    <row r="10" spans="1:8" x14ac:dyDescent="0.4">
      <c r="A10" s="98"/>
      <c r="B10" s="98"/>
      <c r="C10" s="100" t="s">
        <v>127</v>
      </c>
    </row>
    <row r="11" spans="1:8" x14ac:dyDescent="0.4">
      <c r="A11" s="101" t="s">
        <v>92</v>
      </c>
    </row>
    <row r="12" spans="1:8" x14ac:dyDescent="0.4">
      <c r="A12" s="159" t="s">
        <v>702</v>
      </c>
      <c r="B12" s="185"/>
      <c r="C12" s="185"/>
    </row>
    <row r="13" spans="1:8" x14ac:dyDescent="0.4">
      <c r="A13" s="159" t="s">
        <v>703</v>
      </c>
    </row>
    <row r="14" spans="1:8" x14ac:dyDescent="0.4">
      <c r="A14" s="102" t="s">
        <v>1059</v>
      </c>
    </row>
    <row r="15" spans="1:8" x14ac:dyDescent="0.4">
      <c r="A15" s="102"/>
    </row>
    <row r="29" spans="4:4" ht="15" customHeight="1" x14ac:dyDescent="0.4">
      <c r="D29" s="185"/>
    </row>
  </sheetData>
  <phoneticPr fontId="31" type="noConversion"/>
  <hyperlinks>
    <hyperlink ref="D1" location="Contents!A1" display="Contents" xr:uid="{F41B72B2-09E7-4592-A9E1-C10643499E56}"/>
    <hyperlink ref="D2" location="Notes!A1" display="Notes" xr:uid="{8793B190-8ADF-4322-96D2-7BA0DCEDC1A3}"/>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28F21-6F84-411A-8EC7-CC92704CE702}">
  <dimension ref="A1:K22"/>
  <sheetViews>
    <sheetView zoomScaleNormal="100" workbookViewId="0"/>
  </sheetViews>
  <sheetFormatPr defaultColWidth="8.88671875" defaultRowHeight="15" x14ac:dyDescent="0.4"/>
  <cols>
    <col min="1" max="1" width="24.21875" style="89" customWidth="1"/>
    <col min="2" max="2" width="16.5546875" style="88" customWidth="1"/>
    <col min="3" max="3" width="16.109375" style="88" customWidth="1"/>
    <col min="4" max="4" width="11.88671875" style="88" customWidth="1"/>
    <col min="5" max="5" width="16.21875" style="88" customWidth="1"/>
    <col min="6" max="6" width="11.88671875" style="88" customWidth="1"/>
    <col min="7" max="7" width="11.6640625" style="88" customWidth="1"/>
    <col min="8" max="8" width="19.6640625" style="89" customWidth="1"/>
    <col min="9" max="9" width="13.44140625" style="89" customWidth="1"/>
    <col min="10" max="10" width="13.6640625" style="89" customWidth="1"/>
    <col min="11" max="16384" width="8.88671875" style="89"/>
  </cols>
  <sheetData>
    <row r="1" spans="1:11" ht="15.75" x14ac:dyDescent="0.4">
      <c r="A1" s="87" t="s">
        <v>130</v>
      </c>
      <c r="K1" s="90" t="s">
        <v>108</v>
      </c>
    </row>
    <row r="2" spans="1:11" x14ac:dyDescent="0.4">
      <c r="A2" s="91" t="s">
        <v>131</v>
      </c>
      <c r="K2" s="90" t="s">
        <v>92</v>
      </c>
    </row>
    <row r="3" spans="1:11" ht="74.099999999999994" customHeight="1" x14ac:dyDescent="0.4">
      <c r="A3" s="92" t="s">
        <v>132</v>
      </c>
      <c r="B3" s="93" t="s">
        <v>133</v>
      </c>
      <c r="C3" s="93" t="s">
        <v>134</v>
      </c>
      <c r="D3" s="93" t="s">
        <v>135</v>
      </c>
      <c r="E3" s="93" t="s">
        <v>136</v>
      </c>
      <c r="F3" s="93" t="s">
        <v>137</v>
      </c>
      <c r="G3" s="93" t="s">
        <v>138</v>
      </c>
      <c r="H3" s="93" t="s">
        <v>139</v>
      </c>
      <c r="I3" s="93" t="s">
        <v>140</v>
      </c>
      <c r="J3" s="93" t="s">
        <v>141</v>
      </c>
    </row>
    <row r="4" spans="1:11" s="96" customFormat="1" ht="44.65" customHeight="1" x14ac:dyDescent="0.4">
      <c r="A4" s="94" t="s">
        <v>142</v>
      </c>
      <c r="B4" s="95">
        <f>SUM(B5:B17)</f>
        <v>11960</v>
      </c>
      <c r="C4" s="95">
        <f t="shared" ref="C4:G4" si="0">SUM(C5:C17)</f>
        <v>5425</v>
      </c>
      <c r="D4" s="95">
        <f>SUM(D5:D17)</f>
        <v>4467</v>
      </c>
      <c r="E4" s="95">
        <f t="shared" si="0"/>
        <v>11573</v>
      </c>
      <c r="F4" s="95">
        <f t="shared" si="0"/>
        <v>5787</v>
      </c>
      <c r="G4" s="95">
        <f t="shared" si="0"/>
        <v>4890</v>
      </c>
      <c r="H4" s="244">
        <f>(Table2.1a[[#This Row],[Applications Filed, 20212]]-Table2.1a[[#This Row],[Applications Filed, 2020]])/Table2.1a[[#This Row],[Applications Filed, 2020]]</f>
        <v>-3.2357859531772573E-2</v>
      </c>
      <c r="I4" s="244">
        <f>(Table2.1a[[#This Row],[Applications Published, 20212]]-Table2.1a[[#This Row],[Applications Published, 2020]])/Table2.1a[[#This Row],[Applications Published, 2020]]</f>
        <v>6.6728110599078336E-2</v>
      </c>
      <c r="J4" s="244">
        <f>(Table2.1a[[#This Row],[Patents Granted, 20212]]-Table2.1a[[#This Row],[Patents Granted, 2020]])/Table2.1a[[#This Row],[Patents Granted, 2020]]</f>
        <v>9.4694425789120212E-2</v>
      </c>
    </row>
    <row r="5" spans="1:11" x14ac:dyDescent="0.4">
      <c r="A5" s="67" t="s">
        <v>143</v>
      </c>
      <c r="B5" s="97">
        <v>411</v>
      </c>
      <c r="C5" s="97">
        <v>239</v>
      </c>
      <c r="D5" s="97">
        <v>194</v>
      </c>
      <c r="E5" s="97">
        <v>417</v>
      </c>
      <c r="F5" s="97">
        <v>266</v>
      </c>
      <c r="G5" s="97">
        <v>211</v>
      </c>
      <c r="H5" s="245">
        <f>(Table2.1a[[#This Row],[Applications Filed, 20212]]-Table2.1a[[#This Row],[Applications Filed, 2020]])/Table2.1a[[#This Row],[Applications Filed, 2020]]</f>
        <v>1.4598540145985401E-2</v>
      </c>
      <c r="I5" s="245">
        <f>(Table2.1a[[#This Row],[Applications Published, 20212]]-Table2.1a[[#This Row],[Applications Published, 2020]])/Table2.1a[[#This Row],[Applications Published, 2020]]</f>
        <v>0.11297071129707113</v>
      </c>
      <c r="J5" s="245">
        <f>(Table2.1a[[#This Row],[Patents Granted, 20212]]-Table2.1a[[#This Row],[Patents Granted, 2020]])/Table2.1a[[#This Row],[Patents Granted, 2020]]</f>
        <v>8.7628865979381437E-2</v>
      </c>
    </row>
    <row r="6" spans="1:11" x14ac:dyDescent="0.4">
      <c r="A6" s="67" t="s">
        <v>144</v>
      </c>
      <c r="B6" s="97">
        <v>1705</v>
      </c>
      <c r="C6" s="97">
        <v>803</v>
      </c>
      <c r="D6" s="97">
        <v>789</v>
      </c>
      <c r="E6" s="97">
        <v>1652</v>
      </c>
      <c r="F6" s="97">
        <v>793</v>
      </c>
      <c r="G6" s="97">
        <v>851</v>
      </c>
      <c r="H6" s="245">
        <f>(Table2.1a[[#This Row],[Applications Filed, 20212]]-Table2.1a[[#This Row],[Applications Filed, 2020]])/Table2.1a[[#This Row],[Applications Filed, 2020]]</f>
        <v>-3.1085043988269796E-2</v>
      </c>
      <c r="I6" s="245">
        <f>(Table2.1a[[#This Row],[Applications Published, 20212]]-Table2.1a[[#This Row],[Applications Published, 2020]])/Table2.1a[[#This Row],[Applications Published, 2020]]</f>
        <v>-1.2453300124533001E-2</v>
      </c>
      <c r="J6" s="245">
        <f>(Table2.1a[[#This Row],[Patents Granted, 20212]]-Table2.1a[[#This Row],[Patents Granted, 2020]])/Table2.1a[[#This Row],[Patents Granted, 2020]]</f>
        <v>7.8580481622306714E-2</v>
      </c>
    </row>
    <row r="7" spans="1:11" x14ac:dyDescent="0.4">
      <c r="A7" s="67" t="s">
        <v>145</v>
      </c>
      <c r="B7" s="97">
        <v>2505</v>
      </c>
      <c r="C7" s="97">
        <v>895</v>
      </c>
      <c r="D7" s="97">
        <v>629</v>
      </c>
      <c r="E7" s="97">
        <v>2573</v>
      </c>
      <c r="F7" s="97">
        <v>962</v>
      </c>
      <c r="G7" s="97">
        <v>744</v>
      </c>
      <c r="H7" s="245">
        <f>(Table2.1a[[#This Row],[Applications Filed, 20212]]-Table2.1a[[#This Row],[Applications Filed, 2020]])/Table2.1a[[#This Row],[Applications Filed, 2020]]</f>
        <v>2.714570858283433E-2</v>
      </c>
      <c r="I7" s="245">
        <f>(Table2.1a[[#This Row],[Applications Published, 20212]]-Table2.1a[[#This Row],[Applications Published, 2020]])/Table2.1a[[#This Row],[Applications Published, 2020]]</f>
        <v>7.4860335195530731E-2</v>
      </c>
      <c r="J7" s="245">
        <f>(Table2.1a[[#This Row],[Patents Granted, 20212]]-Table2.1a[[#This Row],[Patents Granted, 2020]])/Table2.1a[[#This Row],[Patents Granted, 2020]]</f>
        <v>0.18282988871224165</v>
      </c>
    </row>
    <row r="8" spans="1:11" x14ac:dyDescent="0.4">
      <c r="A8" s="67" t="s">
        <v>146</v>
      </c>
      <c r="B8" s="97">
        <v>239</v>
      </c>
      <c r="C8" s="97">
        <v>127</v>
      </c>
      <c r="D8" s="97">
        <v>64</v>
      </c>
      <c r="E8" s="97">
        <v>187</v>
      </c>
      <c r="F8" s="97">
        <v>116</v>
      </c>
      <c r="G8" s="97">
        <v>86</v>
      </c>
      <c r="H8" s="245">
        <f>(Table2.1a[[#This Row],[Applications Filed, 20212]]-Table2.1a[[#This Row],[Applications Filed, 2020]])/Table2.1a[[#This Row],[Applications Filed, 2020]]</f>
        <v>-0.21757322175732219</v>
      </c>
      <c r="I8" s="245">
        <f>(Table2.1a[[#This Row],[Applications Published, 20212]]-Table2.1a[[#This Row],[Applications Published, 2020]])/Table2.1a[[#This Row],[Applications Published, 2020]]</f>
        <v>-8.6614173228346455E-2</v>
      </c>
      <c r="J8" s="245">
        <f>(Table2.1a[[#This Row],[Patents Granted, 20212]]-Table2.1a[[#This Row],[Patents Granted, 2020]])/Table2.1a[[#This Row],[Patents Granted, 2020]]</f>
        <v>0.34375</v>
      </c>
    </row>
    <row r="9" spans="1:11" x14ac:dyDescent="0.4">
      <c r="A9" s="67" t="s">
        <v>147</v>
      </c>
      <c r="B9" s="97">
        <v>894</v>
      </c>
      <c r="C9" s="97">
        <v>329</v>
      </c>
      <c r="D9" s="97">
        <v>251</v>
      </c>
      <c r="E9" s="97">
        <v>839</v>
      </c>
      <c r="F9" s="97">
        <v>498</v>
      </c>
      <c r="G9" s="97">
        <v>335</v>
      </c>
      <c r="H9" s="245">
        <f>(Table2.1a[[#This Row],[Applications Filed, 20212]]-Table2.1a[[#This Row],[Applications Filed, 2020]])/Table2.1a[[#This Row],[Applications Filed, 2020]]</f>
        <v>-6.1521252796420581E-2</v>
      </c>
      <c r="I9" s="245">
        <f>(Table2.1a[[#This Row],[Applications Published, 20212]]-Table2.1a[[#This Row],[Applications Published, 2020]])/Table2.1a[[#This Row],[Applications Published, 2020]]</f>
        <v>0.51367781155015202</v>
      </c>
      <c r="J9" s="245">
        <f>(Table2.1a[[#This Row],[Patents Granted, 20212]]-Table2.1a[[#This Row],[Patents Granted, 2020]])/Table2.1a[[#This Row],[Patents Granted, 2020]]</f>
        <v>0.33466135458167329</v>
      </c>
    </row>
    <row r="10" spans="1:11" x14ac:dyDescent="0.4">
      <c r="A10" s="67" t="s">
        <v>148</v>
      </c>
      <c r="B10" s="97">
        <v>155</v>
      </c>
      <c r="C10" s="97">
        <v>67</v>
      </c>
      <c r="D10" s="97">
        <v>65</v>
      </c>
      <c r="E10" s="97">
        <v>128</v>
      </c>
      <c r="F10" s="97">
        <v>75</v>
      </c>
      <c r="G10" s="97">
        <v>57</v>
      </c>
      <c r="H10" s="245">
        <f>(Table2.1a[[#This Row],[Applications Filed, 20212]]-Table2.1a[[#This Row],[Applications Filed, 2020]])/Table2.1a[[#This Row],[Applications Filed, 2020]]</f>
        <v>-0.17419354838709677</v>
      </c>
      <c r="I10" s="245">
        <f>(Table2.1a[[#This Row],[Applications Published, 20212]]-Table2.1a[[#This Row],[Applications Published, 2020]])/Table2.1a[[#This Row],[Applications Published, 2020]]</f>
        <v>0.11940298507462686</v>
      </c>
      <c r="J10" s="245">
        <f>(Table2.1a[[#This Row],[Patents Granted, 20212]]-Table2.1a[[#This Row],[Patents Granted, 2020]])/Table2.1a[[#This Row],[Patents Granted, 2020]]</f>
        <v>-0.12307692307692308</v>
      </c>
    </row>
    <row r="11" spans="1:11" x14ac:dyDescent="0.4">
      <c r="A11" s="67" t="s">
        <v>149</v>
      </c>
      <c r="B11" s="97">
        <v>704</v>
      </c>
      <c r="C11" s="97">
        <v>277</v>
      </c>
      <c r="D11" s="97">
        <v>253</v>
      </c>
      <c r="E11" s="97">
        <v>717</v>
      </c>
      <c r="F11" s="97">
        <v>346</v>
      </c>
      <c r="G11" s="97">
        <v>315</v>
      </c>
      <c r="H11" s="245">
        <f>(Table2.1a[[#This Row],[Applications Filed, 20212]]-Table2.1a[[#This Row],[Applications Filed, 2020]])/Table2.1a[[#This Row],[Applications Filed, 2020]]</f>
        <v>1.8465909090909092E-2</v>
      </c>
      <c r="I11" s="245">
        <f>(Table2.1a[[#This Row],[Applications Published, 20212]]-Table2.1a[[#This Row],[Applications Published, 2020]])/Table2.1a[[#This Row],[Applications Published, 2020]]</f>
        <v>0.24909747292418771</v>
      </c>
      <c r="J11" s="245">
        <f>(Table2.1a[[#This Row],[Patents Granted, 20212]]-Table2.1a[[#This Row],[Patents Granted, 2020]])/Table2.1a[[#This Row],[Patents Granted, 2020]]</f>
        <v>0.24505928853754941</v>
      </c>
    </row>
    <row r="12" spans="1:11" x14ac:dyDescent="0.4">
      <c r="A12" s="67" t="s">
        <v>150</v>
      </c>
      <c r="B12" s="97">
        <v>1921</v>
      </c>
      <c r="C12" s="97">
        <v>880</v>
      </c>
      <c r="D12" s="97">
        <v>690</v>
      </c>
      <c r="E12" s="97">
        <v>1841</v>
      </c>
      <c r="F12" s="97">
        <v>912</v>
      </c>
      <c r="G12" s="97">
        <v>740</v>
      </c>
      <c r="H12" s="245">
        <f>(Table2.1a[[#This Row],[Applications Filed, 20212]]-Table2.1a[[#This Row],[Applications Filed, 2020]])/Table2.1a[[#This Row],[Applications Filed, 2020]]</f>
        <v>-4.1644976574700676E-2</v>
      </c>
      <c r="I12" s="245">
        <f>(Table2.1a[[#This Row],[Applications Published, 20212]]-Table2.1a[[#This Row],[Applications Published, 2020]])/Table2.1a[[#This Row],[Applications Published, 2020]]</f>
        <v>3.6363636363636362E-2</v>
      </c>
      <c r="J12" s="245">
        <f>(Table2.1a[[#This Row],[Patents Granted, 20212]]-Table2.1a[[#This Row],[Patents Granted, 2020]])/Table2.1a[[#This Row],[Patents Granted, 2020]]</f>
        <v>7.2463768115942032E-2</v>
      </c>
    </row>
    <row r="13" spans="1:11" x14ac:dyDescent="0.4">
      <c r="A13" s="67" t="s">
        <v>151</v>
      </c>
      <c r="B13" s="97">
        <v>1144</v>
      </c>
      <c r="C13" s="97">
        <v>684</v>
      </c>
      <c r="D13" s="97">
        <v>476</v>
      </c>
      <c r="E13" s="97">
        <v>1023</v>
      </c>
      <c r="F13" s="97">
        <v>682</v>
      </c>
      <c r="G13" s="97">
        <v>480</v>
      </c>
      <c r="H13" s="245">
        <f>(Table2.1a[[#This Row],[Applications Filed, 20212]]-Table2.1a[[#This Row],[Applications Filed, 2020]])/Table2.1a[[#This Row],[Applications Filed, 2020]]</f>
        <v>-0.10576923076923077</v>
      </c>
      <c r="I13" s="281">
        <f>(Table2.1a[[#This Row],[Applications Published, 20212]]-Table2.1a[[#This Row],[Applications Published, 2020]])/Table2.1a[[#This Row],[Applications Published, 2020]]</f>
        <v>-2.9239766081871343E-3</v>
      </c>
      <c r="J13" s="245">
        <f>(Table2.1a[[#This Row],[Patents Granted, 20212]]-Table2.1a[[#This Row],[Patents Granted, 2020]])/Table2.1a[[#This Row],[Patents Granted, 2020]]</f>
        <v>8.4033613445378148E-3</v>
      </c>
    </row>
    <row r="14" spans="1:11" x14ac:dyDescent="0.4">
      <c r="A14" s="67" t="s">
        <v>152</v>
      </c>
      <c r="B14" s="97">
        <v>324</v>
      </c>
      <c r="C14" s="97">
        <v>153</v>
      </c>
      <c r="D14" s="97">
        <v>128</v>
      </c>
      <c r="E14" s="97">
        <v>340</v>
      </c>
      <c r="F14" s="97">
        <v>153</v>
      </c>
      <c r="G14" s="97">
        <v>113</v>
      </c>
      <c r="H14" s="245">
        <f>(Table2.1a[[#This Row],[Applications Filed, 20212]]-Table2.1a[[#This Row],[Applications Filed, 2020]])/Table2.1a[[#This Row],[Applications Filed, 2020]]</f>
        <v>4.9382716049382713E-2</v>
      </c>
      <c r="I14" s="281">
        <f>(Table2.1a[[#This Row],[Applications Published, 20212]]-Table2.1a[[#This Row],[Applications Published, 2020]])/Table2.1a[[#This Row],[Applications Published, 2020]]</f>
        <v>0</v>
      </c>
      <c r="J14" s="245">
        <f>(Table2.1a[[#This Row],[Patents Granted, 20212]]-Table2.1a[[#This Row],[Patents Granted, 2020]])/Table2.1a[[#This Row],[Patents Granted, 2020]]</f>
        <v>-0.1171875</v>
      </c>
    </row>
    <row r="15" spans="1:11" x14ac:dyDescent="0.4">
      <c r="A15" s="67" t="s">
        <v>153</v>
      </c>
      <c r="B15" s="97">
        <v>812</v>
      </c>
      <c r="C15" s="97">
        <v>573</v>
      </c>
      <c r="D15" s="97">
        <v>571</v>
      </c>
      <c r="E15" s="97">
        <v>766</v>
      </c>
      <c r="F15" s="97">
        <v>502</v>
      </c>
      <c r="G15" s="97">
        <v>475</v>
      </c>
      <c r="H15" s="245">
        <f>(Table2.1a[[#This Row],[Applications Filed, 20212]]-Table2.1a[[#This Row],[Applications Filed, 2020]])/Table2.1a[[#This Row],[Applications Filed, 2020]]</f>
        <v>-5.6650246305418719E-2</v>
      </c>
      <c r="I15" s="245">
        <f>(Table2.1a[[#This Row],[Applications Published, 20212]]-Table2.1a[[#This Row],[Applications Published, 2020]])/Table2.1a[[#This Row],[Applications Published, 2020]]</f>
        <v>-0.12390924956369982</v>
      </c>
      <c r="J15" s="245">
        <f>(Table2.1a[[#This Row],[Patents Granted, 20212]]-Table2.1a[[#This Row],[Patents Granted, 2020]])/Table2.1a[[#This Row],[Patents Granted, 2020]]</f>
        <v>-0.1681260945709282</v>
      </c>
    </row>
    <row r="16" spans="1:11" ht="26.1" customHeight="1" x14ac:dyDescent="0.4">
      <c r="A16" s="67" t="s">
        <v>154</v>
      </c>
      <c r="B16" s="97">
        <v>681</v>
      </c>
      <c r="C16" s="97">
        <v>242</v>
      </c>
      <c r="D16" s="97">
        <v>186</v>
      </c>
      <c r="E16" s="97">
        <v>582</v>
      </c>
      <c r="F16" s="97">
        <v>307</v>
      </c>
      <c r="G16" s="97">
        <v>254</v>
      </c>
      <c r="H16" s="245">
        <f>(Table2.1a[[#This Row],[Applications Filed, 20212]]-Table2.1a[[#This Row],[Applications Filed, 2020]])/Table2.1a[[#This Row],[Applications Filed, 2020]]</f>
        <v>-0.14537444933920704</v>
      </c>
      <c r="I16" s="245">
        <f>(Table2.1a[[#This Row],[Applications Published, 20212]]-Table2.1a[[#This Row],[Applications Published, 2020]])/Table2.1a[[#This Row],[Applications Published, 2020]]</f>
        <v>0.26859504132231404</v>
      </c>
      <c r="J16" s="245">
        <f>(Table2.1a[[#This Row],[Patents Granted, 20212]]-Table2.1a[[#This Row],[Patents Granted, 2020]])/Table2.1a[[#This Row],[Patents Granted, 2020]]</f>
        <v>0.36559139784946237</v>
      </c>
      <c r="K16" s="96"/>
    </row>
    <row r="17" spans="1:10" x14ac:dyDescent="0.4">
      <c r="A17" s="67" t="s">
        <v>757</v>
      </c>
      <c r="B17" s="97">
        <v>465</v>
      </c>
      <c r="C17" s="97">
        <v>156</v>
      </c>
      <c r="D17" s="97">
        <v>171</v>
      </c>
      <c r="E17" s="97">
        <v>508</v>
      </c>
      <c r="F17" s="97">
        <v>175</v>
      </c>
      <c r="G17" s="97">
        <v>229</v>
      </c>
      <c r="H17" s="245">
        <f>(Table2.1a[[#This Row],[Applications Filed, 20212]]-Table2.1a[[#This Row],[Applications Filed, 2020]])/Table2.1a[[#This Row],[Applications Filed, 2020]]</f>
        <v>9.2473118279569888E-2</v>
      </c>
      <c r="I17" s="245">
        <f>(Table2.1a[[#This Row],[Applications Published, 20212]]-Table2.1a[[#This Row],[Applications Published, 2020]])/Table2.1a[[#This Row],[Applications Published, 2020]]</f>
        <v>0.12179487179487179</v>
      </c>
      <c r="J17" s="245">
        <f>(Table2.1a[[#This Row],[Patents Granted, 20212]]-Table2.1a[[#This Row],[Patents Granted, 2020]])/Table2.1a[[#This Row],[Patents Granted, 2020]]</f>
        <v>0.33918128654970758</v>
      </c>
    </row>
    <row r="18" spans="1:10" x14ac:dyDescent="0.4">
      <c r="A18" s="98"/>
      <c r="B18" s="80"/>
      <c r="C18" s="80"/>
      <c r="D18" s="80"/>
      <c r="E18" s="80"/>
      <c r="F18" s="80"/>
      <c r="G18" s="99"/>
      <c r="J18" s="100" t="s">
        <v>127</v>
      </c>
    </row>
    <row r="19" spans="1:10" x14ac:dyDescent="0.4">
      <c r="A19" s="101" t="s">
        <v>92</v>
      </c>
    </row>
    <row r="20" spans="1:10" x14ac:dyDescent="0.4">
      <c r="A20" s="102" t="s">
        <v>155</v>
      </c>
    </row>
    <row r="21" spans="1:10" x14ac:dyDescent="0.4">
      <c r="A21" s="102" t="s">
        <v>156</v>
      </c>
    </row>
    <row r="22" spans="1:10" x14ac:dyDescent="0.4">
      <c r="A22" s="102" t="s">
        <v>157</v>
      </c>
    </row>
  </sheetData>
  <hyperlinks>
    <hyperlink ref="K1" location="Contents!A1" display="Contents" xr:uid="{9767C9A3-B9AD-47C5-B5C0-CD1A64722BB7}"/>
    <hyperlink ref="K2" location="Notes!A1" display="Notes" xr:uid="{8E842B63-EFA0-49C7-90DE-E0631FEED939}"/>
  </hyperlinks>
  <pageMargins left="0.7" right="0.7" top="0.75" bottom="0.75" header="0.3" footer="0.3"/>
  <pageSetup paperSize="9"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EE508-D743-4C9A-A132-56EA13270AA7}">
  <dimension ref="A1:J38"/>
  <sheetViews>
    <sheetView workbookViewId="0"/>
  </sheetViews>
  <sheetFormatPr defaultColWidth="8.88671875" defaultRowHeight="15" x14ac:dyDescent="0.4"/>
  <cols>
    <col min="1" max="1" width="72.21875" style="5" customWidth="1"/>
    <col min="2" max="3" width="9.88671875" style="5" customWidth="1"/>
    <col min="4" max="9" width="9.88671875" style="5" bestFit="1" customWidth="1"/>
    <col min="10" max="16384" width="8.88671875" style="5"/>
  </cols>
  <sheetData>
    <row r="1" spans="1:9" ht="15.75" x14ac:dyDescent="0.4">
      <c r="A1" s="6" t="s">
        <v>704</v>
      </c>
      <c r="B1" s="6"/>
      <c r="C1" s="6"/>
      <c r="D1" s="6"/>
      <c r="E1" s="90" t="s">
        <v>108</v>
      </c>
      <c r="F1" s="6"/>
      <c r="G1" s="6"/>
      <c r="H1" s="6"/>
      <c r="I1" s="6"/>
    </row>
    <row r="2" spans="1:9" x14ac:dyDescent="0.4">
      <c r="A2" s="7" t="s">
        <v>159</v>
      </c>
      <c r="B2" s="7"/>
      <c r="C2" s="7"/>
      <c r="D2" s="7"/>
      <c r="E2" s="90" t="s">
        <v>92</v>
      </c>
    </row>
    <row r="3" spans="1:9" ht="41.65" customHeight="1" x14ac:dyDescent="0.4">
      <c r="A3" s="125" t="s">
        <v>398</v>
      </c>
      <c r="B3" s="139" t="s">
        <v>350</v>
      </c>
      <c r="C3" s="139" t="s">
        <v>119</v>
      </c>
      <c r="D3" s="354" t="s">
        <v>1061</v>
      </c>
    </row>
    <row r="4" spans="1:9" ht="41.65" customHeight="1" x14ac:dyDescent="0.4">
      <c r="A4" s="11" t="s">
        <v>705</v>
      </c>
      <c r="B4" s="9"/>
      <c r="C4" s="9"/>
    </row>
    <row r="5" spans="1:9" x14ac:dyDescent="0.4">
      <c r="A5" s="9" t="s">
        <v>695</v>
      </c>
      <c r="B5" s="24">
        <v>2906</v>
      </c>
      <c r="C5" s="24">
        <v>2892</v>
      </c>
    </row>
    <row r="6" spans="1:9" x14ac:dyDescent="0.4">
      <c r="A6" s="9" t="s">
        <v>706</v>
      </c>
      <c r="B6" s="24">
        <v>3568</v>
      </c>
      <c r="C6" s="24">
        <v>7561</v>
      </c>
    </row>
    <row r="7" spans="1:9" ht="15.4" x14ac:dyDescent="0.4">
      <c r="A7" s="9" t="s">
        <v>707</v>
      </c>
      <c r="B7" s="24">
        <v>262</v>
      </c>
      <c r="C7" s="24">
        <v>519</v>
      </c>
    </row>
    <row r="8" spans="1:9" x14ac:dyDescent="0.4">
      <c r="A8" s="9" t="s">
        <v>708</v>
      </c>
      <c r="B8" s="24">
        <v>3830</v>
      </c>
      <c r="C8" s="24">
        <f>C6+C7</f>
        <v>8080</v>
      </c>
    </row>
    <row r="9" spans="1:9" x14ac:dyDescent="0.4">
      <c r="A9" s="11" t="s">
        <v>1055</v>
      </c>
      <c r="B9" s="24"/>
      <c r="C9" s="24"/>
    </row>
    <row r="10" spans="1:9" x14ac:dyDescent="0.4">
      <c r="A10" s="49" t="s">
        <v>597</v>
      </c>
      <c r="B10" s="24">
        <v>1227</v>
      </c>
      <c r="C10" s="24">
        <v>2313</v>
      </c>
    </row>
    <row r="11" spans="1:9" x14ac:dyDescent="0.4">
      <c r="A11" s="9" t="s">
        <v>1056</v>
      </c>
      <c r="B11" s="24">
        <v>1556</v>
      </c>
      <c r="C11" s="24">
        <v>1461</v>
      </c>
    </row>
    <row r="12" spans="1:9" x14ac:dyDescent="0.4">
      <c r="A12" s="9" t="s">
        <v>709</v>
      </c>
      <c r="B12" s="24">
        <v>97</v>
      </c>
      <c r="C12" s="24">
        <v>194</v>
      </c>
    </row>
    <row r="13" spans="1:9" x14ac:dyDescent="0.4">
      <c r="A13" s="9" t="s">
        <v>710</v>
      </c>
      <c r="B13" s="24">
        <v>178</v>
      </c>
      <c r="C13" s="24">
        <v>284</v>
      </c>
    </row>
    <row r="14" spans="1:9" ht="18" customHeight="1" x14ac:dyDescent="0.4">
      <c r="A14" s="9" t="s">
        <v>699</v>
      </c>
      <c r="B14" s="24">
        <v>2892</v>
      </c>
      <c r="C14" s="24">
        <v>5230</v>
      </c>
    </row>
    <row r="15" spans="1:9" ht="25.5" customHeight="1" x14ac:dyDescent="0.4">
      <c r="A15" s="19" t="s">
        <v>711</v>
      </c>
      <c r="B15" s="24"/>
      <c r="C15" s="24"/>
    </row>
    <row r="16" spans="1:9" ht="37.5" customHeight="1" x14ac:dyDescent="0.4">
      <c r="A16" s="9" t="s">
        <v>712</v>
      </c>
      <c r="B16" s="65">
        <v>78</v>
      </c>
      <c r="C16" s="65">
        <v>144</v>
      </c>
    </row>
    <row r="17" spans="1:3" ht="16.899999999999999" x14ac:dyDescent="0.4">
      <c r="A17" s="19" t="s">
        <v>713</v>
      </c>
      <c r="B17" s="24"/>
      <c r="C17" s="24"/>
    </row>
    <row r="18" spans="1:3" x14ac:dyDescent="0.4">
      <c r="A18" s="9" t="s">
        <v>714</v>
      </c>
      <c r="B18" s="65">
        <v>53</v>
      </c>
      <c r="C18" s="64">
        <v>65</v>
      </c>
    </row>
    <row r="19" spans="1:3" x14ac:dyDescent="0.4">
      <c r="A19" s="9" t="s">
        <v>407</v>
      </c>
      <c r="B19" s="65">
        <v>11</v>
      </c>
      <c r="C19" s="64">
        <v>10</v>
      </c>
    </row>
    <row r="20" spans="1:3" x14ac:dyDescent="0.4">
      <c r="A20" s="9" t="s">
        <v>697</v>
      </c>
      <c r="B20" s="65">
        <v>33</v>
      </c>
      <c r="C20" s="64">
        <v>27</v>
      </c>
    </row>
    <row r="21" spans="1:3" x14ac:dyDescent="0.4">
      <c r="A21" s="9" t="s">
        <v>715</v>
      </c>
      <c r="B21" s="65">
        <v>6</v>
      </c>
      <c r="C21" s="64">
        <v>8</v>
      </c>
    </row>
    <row r="22" spans="1:3" x14ac:dyDescent="0.4">
      <c r="A22" s="9" t="s">
        <v>698</v>
      </c>
      <c r="B22" s="65">
        <v>5</v>
      </c>
      <c r="C22" s="64">
        <v>6</v>
      </c>
    </row>
    <row r="23" spans="1:3" x14ac:dyDescent="0.4">
      <c r="A23" s="9" t="s">
        <v>716</v>
      </c>
      <c r="B23" s="65">
        <v>2</v>
      </c>
      <c r="C23" s="64">
        <v>2</v>
      </c>
    </row>
    <row r="24" spans="1:3" ht="16.899999999999999" x14ac:dyDescent="0.4">
      <c r="A24" s="19" t="s">
        <v>717</v>
      </c>
      <c r="B24" s="65"/>
      <c r="C24" s="64"/>
    </row>
    <row r="25" spans="1:3" x14ac:dyDescent="0.4">
      <c r="A25" s="9" t="s">
        <v>695</v>
      </c>
      <c r="B25" s="65">
        <v>26</v>
      </c>
      <c r="C25" s="64">
        <v>29</v>
      </c>
    </row>
    <row r="26" spans="1:3" x14ac:dyDescent="0.4">
      <c r="A26" s="9" t="s">
        <v>696</v>
      </c>
      <c r="B26" s="65">
        <v>5</v>
      </c>
      <c r="C26" s="64">
        <v>6</v>
      </c>
    </row>
    <row r="27" spans="1:3" x14ac:dyDescent="0.4">
      <c r="A27" s="9" t="s">
        <v>407</v>
      </c>
      <c r="B27" s="65">
        <v>0</v>
      </c>
      <c r="C27" s="64">
        <v>0</v>
      </c>
    </row>
    <row r="28" spans="1:3" x14ac:dyDescent="0.4">
      <c r="A28" s="9" t="s">
        <v>697</v>
      </c>
      <c r="B28" s="65">
        <v>0</v>
      </c>
      <c r="C28" s="64">
        <v>2</v>
      </c>
    </row>
    <row r="29" spans="1:3" x14ac:dyDescent="0.4">
      <c r="A29" s="9" t="s">
        <v>715</v>
      </c>
      <c r="B29" s="65">
        <v>0</v>
      </c>
      <c r="C29" s="64">
        <v>0</v>
      </c>
    </row>
    <row r="30" spans="1:3" x14ac:dyDescent="0.4">
      <c r="A30" s="9" t="s">
        <v>701</v>
      </c>
      <c r="B30" s="65">
        <v>0</v>
      </c>
      <c r="C30" s="64">
        <v>0</v>
      </c>
    </row>
    <row r="31" spans="1:3" x14ac:dyDescent="0.4">
      <c r="A31" s="9" t="s">
        <v>699</v>
      </c>
      <c r="B31" s="24">
        <v>31</v>
      </c>
      <c r="C31" s="107">
        <v>38</v>
      </c>
    </row>
    <row r="32" spans="1:3" x14ac:dyDescent="0.4">
      <c r="A32" s="3"/>
      <c r="B32" s="3"/>
      <c r="C32" s="13" t="s">
        <v>127</v>
      </c>
    </row>
    <row r="33" spans="1:10" x14ac:dyDescent="0.4">
      <c r="A33" s="12" t="s">
        <v>92</v>
      </c>
    </row>
    <row r="34" spans="1:10" x14ac:dyDescent="0.4">
      <c r="A34" s="57" t="s">
        <v>718</v>
      </c>
      <c r="B34" s="57"/>
      <c r="C34" s="57"/>
      <c r="D34" s="57"/>
      <c r="E34" s="57"/>
      <c r="F34" s="57"/>
      <c r="G34" s="57"/>
      <c r="H34" s="57"/>
      <c r="I34" s="57"/>
      <c r="J34" s="57"/>
    </row>
    <row r="35" spans="1:10" x14ac:dyDescent="0.4">
      <c r="A35" s="57" t="s">
        <v>719</v>
      </c>
      <c r="B35" s="57"/>
      <c r="C35" s="57"/>
      <c r="D35" s="57"/>
      <c r="E35" s="57"/>
      <c r="F35" s="57"/>
      <c r="G35" s="57"/>
      <c r="H35" s="57"/>
      <c r="I35" s="57"/>
      <c r="J35" s="57"/>
    </row>
    <row r="36" spans="1:10" x14ac:dyDescent="0.4">
      <c r="A36" s="57" t="s">
        <v>720</v>
      </c>
    </row>
    <row r="37" spans="1:10" x14ac:dyDescent="0.4">
      <c r="A37" s="57" t="s">
        <v>721</v>
      </c>
    </row>
    <row r="38" spans="1:10" x14ac:dyDescent="0.4">
      <c r="A38" s="57" t="s">
        <v>722</v>
      </c>
    </row>
  </sheetData>
  <phoneticPr fontId="31" type="noConversion"/>
  <hyperlinks>
    <hyperlink ref="E1" location="Contents!A1" display="Contents" xr:uid="{8CE8CAB9-CB3E-4DD9-9217-652F6986E0A5}"/>
    <hyperlink ref="E2" location="Notes!A1" display="Notes" xr:uid="{9D802B10-67E1-4282-82F2-854D07C43BDF}"/>
  </hyperlinks>
  <pageMargins left="0.7" right="0.7" top="0.75" bottom="0.75" header="0.3" footer="0.3"/>
  <pageSetup orientation="portrait"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38953-2774-4B1C-AB13-2F28E2ADAEE7}">
  <dimension ref="A1:I28"/>
  <sheetViews>
    <sheetView workbookViewId="0"/>
  </sheetViews>
  <sheetFormatPr defaultColWidth="8.88671875" defaultRowHeight="15" x14ac:dyDescent="0.4"/>
  <cols>
    <col min="1" max="1" width="42.33203125" style="5" customWidth="1"/>
    <col min="2" max="3" width="9.88671875" style="5" customWidth="1"/>
    <col min="4" max="8" width="9.88671875" style="5" bestFit="1" customWidth="1"/>
    <col min="9" max="16384" width="8.88671875" style="5"/>
  </cols>
  <sheetData>
    <row r="1" spans="1:8" ht="15.75" x14ac:dyDescent="0.4">
      <c r="A1" s="6" t="s">
        <v>723</v>
      </c>
      <c r="B1" s="6"/>
      <c r="C1" s="6"/>
      <c r="D1" s="87"/>
      <c r="E1" s="7"/>
      <c r="F1" s="90" t="s">
        <v>108</v>
      </c>
      <c r="G1" s="6"/>
      <c r="H1" s="6"/>
    </row>
    <row r="2" spans="1:8" x14ac:dyDescent="0.4">
      <c r="A2" s="7" t="s">
        <v>159</v>
      </c>
      <c r="B2" s="7"/>
      <c r="E2" s="7"/>
      <c r="F2" s="90" t="s">
        <v>92</v>
      </c>
    </row>
    <row r="3" spans="1:8" ht="35.65" customHeight="1" x14ac:dyDescent="0.4">
      <c r="A3" s="125" t="s">
        <v>398</v>
      </c>
      <c r="B3" s="139" t="s">
        <v>350</v>
      </c>
      <c r="C3" s="139" t="s">
        <v>119</v>
      </c>
      <c r="D3" s="89"/>
      <c r="E3" s="89"/>
    </row>
    <row r="4" spans="1:8" x14ac:dyDescent="0.4">
      <c r="A4" s="19" t="s">
        <v>724</v>
      </c>
      <c r="B4" s="9"/>
      <c r="C4" s="9"/>
    </row>
    <row r="5" spans="1:8" x14ac:dyDescent="0.4">
      <c r="A5" s="9" t="s">
        <v>695</v>
      </c>
      <c r="B5" s="24">
        <v>528</v>
      </c>
      <c r="C5" s="24">
        <v>576</v>
      </c>
    </row>
    <row r="6" spans="1:8" ht="15.4" x14ac:dyDescent="0.45">
      <c r="A6" s="9" t="s">
        <v>725</v>
      </c>
      <c r="B6" s="24">
        <v>528</v>
      </c>
      <c r="C6" s="24">
        <v>922</v>
      </c>
      <c r="F6" s="355"/>
      <c r="G6" s="355"/>
    </row>
    <row r="7" spans="1:8" ht="15.4" x14ac:dyDescent="0.45">
      <c r="A7" s="9" t="s">
        <v>726</v>
      </c>
      <c r="B7" s="24">
        <v>479</v>
      </c>
      <c r="C7" s="24">
        <v>1006</v>
      </c>
      <c r="F7" s="355"/>
      <c r="G7" s="355"/>
    </row>
    <row r="8" spans="1:8" ht="15.4" x14ac:dyDescent="0.45">
      <c r="A8" s="9" t="s">
        <v>407</v>
      </c>
      <c r="B8" s="24">
        <v>200</v>
      </c>
      <c r="C8" s="24">
        <v>247</v>
      </c>
      <c r="F8" s="355"/>
      <c r="G8" s="355"/>
    </row>
    <row r="9" spans="1:8" ht="15.4" x14ac:dyDescent="0.45">
      <c r="A9" s="9" t="s">
        <v>697</v>
      </c>
      <c r="B9" s="24">
        <v>41</v>
      </c>
      <c r="C9" s="24">
        <v>38</v>
      </c>
      <c r="F9" s="355"/>
      <c r="G9" s="355"/>
    </row>
    <row r="10" spans="1:8" ht="15.4" x14ac:dyDescent="0.45">
      <c r="A10" s="9" t="s">
        <v>715</v>
      </c>
      <c r="B10" s="24">
        <v>185</v>
      </c>
      <c r="C10" s="24">
        <v>315</v>
      </c>
      <c r="F10" s="355"/>
      <c r="G10" s="355"/>
    </row>
    <row r="11" spans="1:8" ht="37.35" customHeight="1" x14ac:dyDescent="0.45">
      <c r="A11" s="9" t="s">
        <v>699</v>
      </c>
      <c r="B11" s="24">
        <v>576</v>
      </c>
      <c r="C11" s="24">
        <v>837</v>
      </c>
      <c r="F11" s="356"/>
      <c r="G11" s="355"/>
    </row>
    <row r="12" spans="1:8" ht="20.100000000000001" customHeight="1" x14ac:dyDescent="0.4">
      <c r="A12" s="19" t="s">
        <v>727</v>
      </c>
      <c r="B12" s="65">
        <v>18</v>
      </c>
      <c r="C12" s="65">
        <v>29</v>
      </c>
    </row>
    <row r="13" spans="1:8" ht="31.5" customHeight="1" x14ac:dyDescent="0.4">
      <c r="A13" s="19" t="s">
        <v>728</v>
      </c>
      <c r="B13" s="24"/>
      <c r="C13" s="24"/>
    </row>
    <row r="14" spans="1:8" x14ac:dyDescent="0.4">
      <c r="A14" s="9" t="s">
        <v>695</v>
      </c>
      <c r="B14" s="65">
        <v>59</v>
      </c>
      <c r="C14" s="65">
        <v>64</v>
      </c>
    </row>
    <row r="15" spans="1:8" x14ac:dyDescent="0.4">
      <c r="A15" s="9" t="s">
        <v>729</v>
      </c>
      <c r="B15" s="65">
        <v>5</v>
      </c>
      <c r="C15" s="65">
        <v>7</v>
      </c>
    </row>
    <row r="16" spans="1:8" x14ac:dyDescent="0.4">
      <c r="A16" s="9" t="s">
        <v>407</v>
      </c>
      <c r="B16" s="65">
        <v>0</v>
      </c>
      <c r="C16" s="65">
        <v>2</v>
      </c>
    </row>
    <row r="17" spans="1:9" x14ac:dyDescent="0.4">
      <c r="A17" s="9" t="s">
        <v>697</v>
      </c>
      <c r="B17" s="65">
        <v>0</v>
      </c>
      <c r="C17" s="65">
        <v>0</v>
      </c>
    </row>
    <row r="18" spans="1:9" x14ac:dyDescent="0.4">
      <c r="A18" s="9" t="s">
        <v>700</v>
      </c>
      <c r="B18" s="65">
        <v>0</v>
      </c>
      <c r="C18" s="65">
        <v>0</v>
      </c>
    </row>
    <row r="19" spans="1:9" x14ac:dyDescent="0.4">
      <c r="A19" s="9" t="s">
        <v>699</v>
      </c>
      <c r="B19" s="24">
        <v>64</v>
      </c>
      <c r="C19" s="24">
        <v>69</v>
      </c>
    </row>
    <row r="20" spans="1:9" x14ac:dyDescent="0.4">
      <c r="A20" s="3"/>
      <c r="B20" s="3"/>
      <c r="C20" s="13" t="s">
        <v>127</v>
      </c>
    </row>
    <row r="21" spans="1:9" x14ac:dyDescent="0.4">
      <c r="A21" s="12" t="s">
        <v>92</v>
      </c>
    </row>
    <row r="22" spans="1:9" x14ac:dyDescent="0.4">
      <c r="A22" s="57" t="s">
        <v>730</v>
      </c>
      <c r="B22" s="57"/>
      <c r="C22" s="57"/>
      <c r="D22" s="57"/>
      <c r="E22" s="57"/>
      <c r="F22" s="57"/>
      <c r="G22" s="57"/>
      <c r="H22" s="57"/>
      <c r="I22" s="57"/>
    </row>
    <row r="23" spans="1:9" x14ac:dyDescent="0.4">
      <c r="A23" s="57" t="s">
        <v>731</v>
      </c>
      <c r="B23" s="57"/>
      <c r="C23" s="57"/>
      <c r="D23" s="57"/>
      <c r="E23" s="57"/>
      <c r="F23" s="57"/>
      <c r="G23" s="57"/>
      <c r="H23" s="57"/>
      <c r="I23" s="57"/>
    </row>
    <row r="24" spans="1:9" x14ac:dyDescent="0.4">
      <c r="A24" s="57" t="s">
        <v>732</v>
      </c>
    </row>
    <row r="25" spans="1:9" x14ac:dyDescent="0.4">
      <c r="A25" s="57" t="s">
        <v>733</v>
      </c>
    </row>
    <row r="26" spans="1:9" x14ac:dyDescent="0.4">
      <c r="A26" s="57" t="s">
        <v>734</v>
      </c>
    </row>
    <row r="27" spans="1:9" x14ac:dyDescent="0.4">
      <c r="A27" s="57" t="s">
        <v>735</v>
      </c>
    </row>
    <row r="28" spans="1:9" x14ac:dyDescent="0.4">
      <c r="A28" s="57" t="s">
        <v>996</v>
      </c>
    </row>
  </sheetData>
  <hyperlinks>
    <hyperlink ref="F1" location="Contents!A1" display="Contents" xr:uid="{799E6957-B8D8-4118-ACFE-6844D54033EA}"/>
    <hyperlink ref="F2" location="Notes!A1" display="Notes" xr:uid="{D3BF8E99-7A29-49C7-81BD-01107116BBF7}"/>
  </hyperlinks>
  <pageMargins left="0.7" right="0.7" top="0.75" bottom="0.75" header="0.3" footer="0.3"/>
  <pageSetup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77296-D9B8-4636-8C85-48D9D14FAF33}">
  <dimension ref="A1:F19"/>
  <sheetViews>
    <sheetView workbookViewId="0"/>
  </sheetViews>
  <sheetFormatPr defaultColWidth="8.88671875" defaultRowHeight="15" x14ac:dyDescent="0.4"/>
  <cols>
    <col min="1" max="1" width="80.5546875" style="5" bestFit="1" customWidth="1"/>
    <col min="2" max="3" width="9.88671875" style="5" customWidth="1"/>
    <col min="4" max="5" width="9.88671875" style="5" bestFit="1" customWidth="1"/>
    <col min="6" max="16384" width="8.88671875" style="5"/>
  </cols>
  <sheetData>
    <row r="1" spans="1:6" x14ac:dyDescent="0.4">
      <c r="A1" s="6" t="s">
        <v>1060</v>
      </c>
      <c r="B1" s="6"/>
      <c r="C1" s="7"/>
      <c r="D1" s="90" t="s">
        <v>108</v>
      </c>
      <c r="E1" s="6"/>
    </row>
    <row r="2" spans="1:6" x14ac:dyDescent="0.4">
      <c r="A2" s="7"/>
      <c r="B2" s="7"/>
      <c r="C2" s="7"/>
      <c r="D2" s="90" t="s">
        <v>92</v>
      </c>
    </row>
    <row r="3" spans="1:6" ht="55.15" customHeight="1" x14ac:dyDescent="0.4">
      <c r="A3" s="270" t="s">
        <v>1006</v>
      </c>
      <c r="B3" s="350"/>
      <c r="C3" s="350"/>
    </row>
    <row r="4" spans="1:6" ht="18" customHeight="1" x14ac:dyDescent="0.4">
      <c r="A4" s="351"/>
      <c r="B4" s="352"/>
      <c r="C4" s="352"/>
    </row>
    <row r="5" spans="1:6" x14ac:dyDescent="0.4">
      <c r="A5" s="352"/>
      <c r="B5" s="24"/>
      <c r="C5" s="24"/>
    </row>
    <row r="6" spans="1:6" x14ac:dyDescent="0.4">
      <c r="A6" s="352"/>
      <c r="B6" s="24"/>
      <c r="C6" s="24"/>
    </row>
    <row r="7" spans="1:6" x14ac:dyDescent="0.4">
      <c r="A7" s="351"/>
      <c r="B7" s="24"/>
      <c r="C7" s="24"/>
    </row>
    <row r="8" spans="1:6" x14ac:dyDescent="0.4">
      <c r="A8" s="352"/>
      <c r="B8" s="24"/>
      <c r="C8" s="24"/>
    </row>
    <row r="9" spans="1:6" x14ac:dyDescent="0.4">
      <c r="A9" s="352"/>
      <c r="B9" s="24"/>
      <c r="C9" s="24"/>
    </row>
    <row r="10" spans="1:6" x14ac:dyDescent="0.4">
      <c r="A10" s="351"/>
      <c r="B10" s="24"/>
      <c r="C10" s="24"/>
    </row>
    <row r="11" spans="1:6" x14ac:dyDescent="0.4">
      <c r="A11" s="352"/>
      <c r="B11" s="24"/>
      <c r="C11" s="107"/>
    </row>
    <row r="12" spans="1:6" x14ac:dyDescent="0.4">
      <c r="A12" s="352"/>
      <c r="B12" s="24"/>
      <c r="C12" s="107"/>
    </row>
    <row r="13" spans="1:6" x14ac:dyDescent="0.4">
      <c r="A13" s="352"/>
      <c r="B13" s="24"/>
      <c r="C13" s="107"/>
    </row>
    <row r="14" spans="1:6" x14ac:dyDescent="0.4">
      <c r="A14" s="325"/>
      <c r="B14" s="325"/>
      <c r="C14" s="326"/>
    </row>
    <row r="15" spans="1:6" x14ac:dyDescent="0.4">
      <c r="A15" s="320"/>
      <c r="B15" s="270"/>
      <c r="C15" s="270"/>
    </row>
    <row r="16" spans="1:6" x14ac:dyDescent="0.4">
      <c r="A16" s="353"/>
      <c r="B16" s="353"/>
      <c r="C16" s="353"/>
      <c r="D16" s="57"/>
      <c r="E16" s="57"/>
      <c r="F16" s="57"/>
    </row>
    <row r="17" spans="1:6" x14ac:dyDescent="0.4">
      <c r="A17" s="353"/>
      <c r="B17" s="353"/>
      <c r="C17" s="353"/>
      <c r="D17" s="57"/>
      <c r="E17" s="57"/>
      <c r="F17" s="57"/>
    </row>
    <row r="18" spans="1:6" x14ac:dyDescent="0.4">
      <c r="A18" s="270"/>
      <c r="B18" s="270"/>
      <c r="C18" s="270"/>
    </row>
    <row r="19" spans="1:6" x14ac:dyDescent="0.4">
      <c r="A19" s="270"/>
      <c r="B19" s="270"/>
      <c r="C19" s="270"/>
    </row>
  </sheetData>
  <hyperlinks>
    <hyperlink ref="D1" location="Contents!A1" display="Contents" xr:uid="{39279CD4-662E-4681-8D78-78C2EA8CCA06}"/>
    <hyperlink ref="D2" location="Notes!A1" display="Notes" xr:uid="{F650CC3F-CC13-4BBC-850D-FD9946C21A9C}"/>
  </hyperlink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F2533-56D3-482E-87B9-B8E75C75B710}">
  <dimension ref="A1:F15"/>
  <sheetViews>
    <sheetView workbookViewId="0"/>
  </sheetViews>
  <sheetFormatPr defaultColWidth="8.88671875" defaultRowHeight="15" x14ac:dyDescent="0.4"/>
  <cols>
    <col min="1" max="1" width="13.44140625" style="89" customWidth="1"/>
    <col min="2" max="2" width="14.44140625" style="89" customWidth="1"/>
    <col min="3" max="3" width="16.109375" style="89" customWidth="1"/>
    <col min="4" max="4" width="16.44140625" style="89" customWidth="1"/>
    <col min="5" max="5" width="18.109375" style="89" customWidth="1"/>
    <col min="6" max="16384" width="8.88671875" style="89"/>
  </cols>
  <sheetData>
    <row r="1" spans="1:6" ht="15.75" x14ac:dyDescent="0.4">
      <c r="A1" s="87" t="s">
        <v>736</v>
      </c>
      <c r="C1" s="87"/>
      <c r="D1" s="87"/>
      <c r="F1" s="90" t="s">
        <v>108</v>
      </c>
    </row>
    <row r="2" spans="1:6" s="147" customFormat="1" ht="19.350000000000001" customHeight="1" x14ac:dyDescent="0.4">
      <c r="A2" s="146" t="s">
        <v>159</v>
      </c>
      <c r="F2" s="115" t="s">
        <v>92</v>
      </c>
    </row>
    <row r="3" spans="1:6" s="88" customFormat="1" ht="45" customHeight="1" x14ac:dyDescent="0.4">
      <c r="A3" s="190" t="s">
        <v>398</v>
      </c>
      <c r="B3" s="191" t="s">
        <v>737</v>
      </c>
      <c r="C3" s="191" t="s">
        <v>738</v>
      </c>
      <c r="D3" s="191" t="s">
        <v>917</v>
      </c>
      <c r="E3" s="191" t="s">
        <v>918</v>
      </c>
    </row>
    <row r="4" spans="1:6" x14ac:dyDescent="0.4">
      <c r="A4" s="67" t="s">
        <v>405</v>
      </c>
      <c r="B4" s="107">
        <v>86</v>
      </c>
      <c r="C4" s="107">
        <v>56</v>
      </c>
      <c r="D4" s="107">
        <v>109</v>
      </c>
      <c r="E4" s="107">
        <v>154</v>
      </c>
    </row>
    <row r="5" spans="1:6" ht="17.25" customHeight="1" x14ac:dyDescent="0.4">
      <c r="A5" s="67" t="s">
        <v>739</v>
      </c>
      <c r="B5" s="89">
        <v>86</v>
      </c>
      <c r="C5" s="89">
        <v>17</v>
      </c>
      <c r="D5" s="89">
        <v>109</v>
      </c>
      <c r="E5" s="89">
        <v>12</v>
      </c>
    </row>
    <row r="6" spans="1:6" ht="17.25" customHeight="1" x14ac:dyDescent="0.4">
      <c r="A6" s="67" t="s">
        <v>740</v>
      </c>
      <c r="B6" s="89">
        <v>83</v>
      </c>
      <c r="C6" s="89">
        <v>9</v>
      </c>
      <c r="D6" s="89">
        <v>93</v>
      </c>
      <c r="E6" s="89">
        <v>7</v>
      </c>
    </row>
    <row r="7" spans="1:6" ht="17.25" customHeight="1" x14ac:dyDescent="0.4">
      <c r="A7" s="67" t="s">
        <v>741</v>
      </c>
      <c r="B7" s="89">
        <v>3</v>
      </c>
      <c r="C7" s="89">
        <v>8</v>
      </c>
      <c r="D7" s="89">
        <v>16</v>
      </c>
      <c r="E7" s="89">
        <v>5</v>
      </c>
    </row>
    <row r="8" spans="1:6" ht="17.25" customHeight="1" x14ac:dyDescent="0.4">
      <c r="A8" s="67" t="s">
        <v>742</v>
      </c>
      <c r="B8" s="89">
        <v>0</v>
      </c>
      <c r="C8" s="89">
        <v>2</v>
      </c>
      <c r="D8" s="89">
        <v>0</v>
      </c>
      <c r="E8" s="89">
        <v>3</v>
      </c>
    </row>
    <row r="9" spans="1:6" x14ac:dyDescent="0.4">
      <c r="A9" s="98"/>
      <c r="E9" s="100" t="s">
        <v>127</v>
      </c>
    </row>
    <row r="10" spans="1:6" x14ac:dyDescent="0.4">
      <c r="A10" s="101" t="s">
        <v>92</v>
      </c>
    </row>
    <row r="11" spans="1:6" x14ac:dyDescent="0.4">
      <c r="A11" s="159" t="s">
        <v>743</v>
      </c>
      <c r="B11" s="159"/>
      <c r="C11" s="159"/>
      <c r="D11" s="159"/>
      <c r="E11" s="159"/>
    </row>
    <row r="12" spans="1:6" x14ac:dyDescent="0.4">
      <c r="A12" s="159" t="s">
        <v>744</v>
      </c>
      <c r="B12" s="159"/>
      <c r="C12" s="159"/>
      <c r="D12" s="159"/>
      <c r="E12" s="159"/>
    </row>
    <row r="13" spans="1:6" ht="15" customHeight="1" x14ac:dyDescent="0.4">
      <c r="A13" s="159" t="s">
        <v>745</v>
      </c>
      <c r="B13" s="159"/>
      <c r="C13" s="159"/>
      <c r="D13" s="159"/>
      <c r="E13" s="159"/>
    </row>
    <row r="14" spans="1:6" ht="27" customHeight="1" x14ac:dyDescent="0.4">
      <c r="A14" s="159" t="s">
        <v>746</v>
      </c>
      <c r="B14" s="159"/>
      <c r="C14" s="159"/>
      <c r="D14" s="159"/>
      <c r="E14" s="159"/>
    </row>
    <row r="15" spans="1:6" ht="15" customHeight="1" x14ac:dyDescent="0.4">
      <c r="A15" s="159" t="s">
        <v>1062</v>
      </c>
      <c r="B15" s="159"/>
      <c r="C15" s="159"/>
      <c r="D15" s="159"/>
      <c r="E15" s="159"/>
    </row>
  </sheetData>
  <hyperlinks>
    <hyperlink ref="F1" location="Contents!A1" display="Contents" xr:uid="{DC77C7FB-4CDD-41EF-A58F-826426550EF2}"/>
    <hyperlink ref="F2" location="Notes!A1" display="Notes" xr:uid="{D22837F8-A3F8-4EBE-A9FF-9DE7A0B8E0B6}"/>
  </hyperlinks>
  <pageMargins left="0.7" right="0.7" top="0.75" bottom="0.75" header="0.3" footer="0.3"/>
  <pageSetup orientation="portrait"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3DF55-D5CC-488B-AFBF-DFAD5865AD9D}">
  <dimension ref="A1:N18"/>
  <sheetViews>
    <sheetView workbookViewId="0"/>
  </sheetViews>
  <sheetFormatPr defaultColWidth="8.88671875" defaultRowHeight="15" x14ac:dyDescent="0.4"/>
  <cols>
    <col min="1" max="1" width="49.33203125" style="89" customWidth="1"/>
    <col min="2" max="2" width="25.5546875" style="89" customWidth="1"/>
    <col min="3" max="3" width="30.109375" style="89" customWidth="1"/>
    <col min="4" max="4" width="37.109375" style="89" customWidth="1"/>
    <col min="5" max="5" width="12.44140625" style="89" customWidth="1"/>
    <col min="6" max="6" width="9.33203125" style="89" customWidth="1"/>
    <col min="7" max="7" width="25.5546875" style="89" customWidth="1"/>
    <col min="8" max="8" width="30.109375" style="89" customWidth="1"/>
    <col min="9" max="9" width="37.109375" style="89" customWidth="1"/>
    <col min="10" max="10" width="12.44140625" style="89" customWidth="1"/>
    <col min="11" max="12" width="12.44140625" style="88" customWidth="1"/>
    <col min="13" max="13" width="3.6640625" style="88" customWidth="1"/>
    <col min="14" max="15" width="11" style="89" customWidth="1"/>
    <col min="16" max="16384" width="8.88671875" style="89"/>
  </cols>
  <sheetData>
    <row r="1" spans="1:14" ht="16.5" x14ac:dyDescent="0.6">
      <c r="A1" s="348" t="s">
        <v>1063</v>
      </c>
    </row>
    <row r="2" spans="1:14" ht="56.1" customHeight="1" x14ac:dyDescent="0.4">
      <c r="A2" s="270" t="s">
        <v>1006</v>
      </c>
      <c r="B2" s="270"/>
      <c r="C2" s="90" t="s">
        <v>108</v>
      </c>
      <c r="D2" s="270"/>
      <c r="E2" s="270"/>
      <c r="F2" s="270"/>
      <c r="G2" s="270"/>
      <c r="H2" s="270"/>
      <c r="I2" s="270"/>
      <c r="J2" s="270"/>
      <c r="K2" s="270"/>
      <c r="L2" s="270"/>
      <c r="M2" s="270"/>
      <c r="N2" s="270"/>
    </row>
    <row r="3" spans="1:14" ht="27" customHeight="1" x14ac:dyDescent="0.4">
      <c r="A3" s="270"/>
      <c r="B3" s="270"/>
      <c r="C3" s="90" t="s">
        <v>92</v>
      </c>
      <c r="D3" s="270"/>
      <c r="E3" s="270"/>
      <c r="F3" s="270"/>
      <c r="G3" s="270"/>
      <c r="H3" s="270"/>
      <c r="I3" s="270"/>
      <c r="J3" s="270"/>
      <c r="K3" s="270"/>
      <c r="L3" s="270"/>
      <c r="M3" s="270"/>
      <c r="N3" s="270"/>
    </row>
    <row r="4" spans="1:14" x14ac:dyDescent="0.4">
      <c r="A4" s="270"/>
      <c r="B4" s="270"/>
      <c r="C4" s="270"/>
      <c r="D4" s="270"/>
      <c r="E4" s="270"/>
      <c r="F4" s="270"/>
      <c r="G4" s="270"/>
      <c r="H4" s="270"/>
      <c r="I4" s="270"/>
      <c r="J4" s="270"/>
      <c r="K4" s="270"/>
      <c r="L4" s="270"/>
      <c r="M4" s="270"/>
      <c r="N4" s="270"/>
    </row>
    <row r="5" spans="1:14" x14ac:dyDescent="0.4">
      <c r="A5" s="270"/>
      <c r="B5" s="270"/>
      <c r="C5" s="270"/>
      <c r="D5" s="270"/>
      <c r="E5" s="270"/>
      <c r="F5" s="270"/>
      <c r="G5" s="270"/>
      <c r="H5" s="270"/>
      <c r="I5" s="270"/>
      <c r="J5" s="270"/>
      <c r="K5" s="270"/>
      <c r="L5" s="270"/>
      <c r="M5" s="270"/>
      <c r="N5" s="270"/>
    </row>
    <row r="6" spans="1:14" x14ac:dyDescent="0.4">
      <c r="A6" s="270"/>
      <c r="B6" s="270"/>
      <c r="C6" s="270"/>
      <c r="D6" s="270"/>
      <c r="E6" s="270"/>
      <c r="F6" s="270"/>
      <c r="G6" s="270"/>
      <c r="H6" s="270"/>
      <c r="I6" s="270"/>
      <c r="J6" s="270"/>
      <c r="K6" s="270"/>
      <c r="L6" s="270"/>
      <c r="M6" s="270"/>
      <c r="N6" s="270"/>
    </row>
    <row r="7" spans="1:14" x14ac:dyDescent="0.4">
      <c r="A7" s="270"/>
      <c r="B7" s="270"/>
      <c r="C7" s="270"/>
      <c r="D7" s="270"/>
      <c r="E7" s="270"/>
      <c r="F7" s="270"/>
      <c r="G7" s="270"/>
      <c r="H7" s="270"/>
      <c r="I7" s="270"/>
      <c r="J7" s="270"/>
      <c r="K7" s="270"/>
      <c r="L7" s="270"/>
      <c r="M7" s="270"/>
      <c r="N7" s="270"/>
    </row>
    <row r="8" spans="1:14" x14ac:dyDescent="0.4">
      <c r="A8" s="270"/>
      <c r="B8" s="270"/>
      <c r="C8" s="270"/>
      <c r="D8" s="270"/>
      <c r="E8" s="270"/>
      <c r="F8" s="270"/>
      <c r="G8" s="270"/>
      <c r="H8" s="270"/>
      <c r="I8" s="270"/>
      <c r="J8" s="270"/>
      <c r="K8" s="270"/>
      <c r="L8" s="270"/>
      <c r="M8" s="270"/>
      <c r="N8" s="270"/>
    </row>
    <row r="9" spans="1:14" ht="72" customHeight="1" x14ac:dyDescent="0.4">
      <c r="A9" s="270"/>
      <c r="B9" s="270"/>
      <c r="C9" s="270"/>
      <c r="D9" s="270"/>
      <c r="E9" s="270"/>
      <c r="F9" s="270"/>
      <c r="G9" s="270"/>
      <c r="H9" s="270"/>
      <c r="I9" s="270"/>
      <c r="J9" s="270"/>
      <c r="K9" s="270"/>
      <c r="L9" s="270"/>
      <c r="M9" s="270"/>
      <c r="N9" s="270"/>
    </row>
    <row r="10" spans="1:14" ht="66.75" customHeight="1" x14ac:dyDescent="0.4">
      <c r="A10" s="270"/>
      <c r="B10" s="270"/>
      <c r="C10" s="270"/>
      <c r="D10" s="270"/>
      <c r="E10" s="270"/>
      <c r="F10" s="270"/>
      <c r="G10" s="270"/>
      <c r="H10" s="270"/>
      <c r="I10" s="270"/>
      <c r="J10" s="270"/>
      <c r="K10" s="270"/>
      <c r="L10" s="270"/>
      <c r="M10" s="270"/>
      <c r="N10" s="270"/>
    </row>
    <row r="11" spans="1:14" ht="49.5" customHeight="1" x14ac:dyDescent="0.4">
      <c r="A11" s="270"/>
      <c r="B11" s="270"/>
      <c r="C11" s="270"/>
      <c r="D11" s="270"/>
      <c r="E11" s="270"/>
      <c r="F11" s="270"/>
      <c r="G11" s="270"/>
      <c r="H11" s="270"/>
      <c r="I11" s="270"/>
      <c r="J11" s="270"/>
      <c r="K11" s="270"/>
      <c r="L11" s="270"/>
      <c r="M11" s="270"/>
      <c r="N11" s="270"/>
    </row>
    <row r="12" spans="1:14" ht="33" customHeight="1" x14ac:dyDescent="0.4">
      <c r="A12" s="270"/>
      <c r="B12" s="270"/>
      <c r="C12" s="270"/>
      <c r="D12" s="270"/>
      <c r="E12" s="270"/>
      <c r="F12" s="270"/>
      <c r="G12" s="270"/>
      <c r="H12" s="270"/>
      <c r="I12" s="270"/>
      <c r="J12" s="270"/>
      <c r="K12" s="270"/>
      <c r="L12" s="270"/>
      <c r="M12" s="270"/>
      <c r="N12" s="270"/>
    </row>
    <row r="13" spans="1:14" x14ac:dyDescent="0.4">
      <c r="A13" s="270"/>
      <c r="B13" s="270"/>
      <c r="C13" s="270"/>
      <c r="D13" s="270"/>
      <c r="E13" s="270"/>
      <c r="F13" s="270"/>
      <c r="G13" s="270"/>
      <c r="H13" s="270"/>
      <c r="I13" s="270"/>
      <c r="J13" s="270"/>
      <c r="K13" s="270"/>
      <c r="L13" s="270"/>
      <c r="M13" s="270"/>
      <c r="N13" s="270"/>
    </row>
    <row r="14" spans="1:14" ht="62.25" customHeight="1" x14ac:dyDescent="0.4">
      <c r="A14" s="270"/>
      <c r="B14" s="270"/>
      <c r="C14" s="270"/>
      <c r="D14" s="270"/>
      <c r="E14" s="270"/>
      <c r="F14" s="270"/>
      <c r="G14" s="270"/>
      <c r="H14" s="270"/>
      <c r="I14" s="270"/>
      <c r="J14" s="270"/>
      <c r="K14" s="270"/>
      <c r="L14" s="270"/>
      <c r="M14" s="270"/>
      <c r="N14" s="270"/>
    </row>
    <row r="15" spans="1:14" x14ac:dyDescent="0.4">
      <c r="A15" s="270"/>
      <c r="B15" s="270"/>
      <c r="C15" s="270"/>
      <c r="D15" s="270"/>
      <c r="E15" s="270"/>
      <c r="F15" s="270"/>
      <c r="G15" s="270"/>
      <c r="H15" s="270"/>
      <c r="I15" s="270"/>
      <c r="J15" s="270"/>
      <c r="K15" s="270"/>
      <c r="L15" s="270"/>
      <c r="M15" s="270"/>
      <c r="N15" s="270"/>
    </row>
    <row r="16" spans="1:14" x14ac:dyDescent="0.4">
      <c r="A16" s="270"/>
      <c r="B16" s="270"/>
      <c r="C16" s="270"/>
      <c r="D16" s="270"/>
      <c r="E16" s="270"/>
      <c r="F16" s="270"/>
      <c r="G16" s="270"/>
      <c r="H16" s="270"/>
      <c r="I16" s="270"/>
      <c r="J16" s="270"/>
      <c r="K16" s="270"/>
      <c r="L16" s="270"/>
      <c r="M16" s="270"/>
      <c r="N16" s="270"/>
    </row>
    <row r="17" spans="1:14" x14ac:dyDescent="0.4">
      <c r="A17" s="270"/>
      <c r="B17" s="270"/>
      <c r="C17" s="270"/>
      <c r="D17" s="270"/>
      <c r="E17" s="270"/>
      <c r="F17" s="270"/>
      <c r="G17" s="270"/>
      <c r="H17" s="270"/>
      <c r="I17" s="270"/>
      <c r="J17" s="270"/>
      <c r="K17" s="270"/>
      <c r="L17" s="270"/>
      <c r="M17" s="270"/>
      <c r="N17" s="270"/>
    </row>
    <row r="18" spans="1:14" x14ac:dyDescent="0.4">
      <c r="A18" s="270"/>
      <c r="B18" s="270"/>
      <c r="C18" s="270"/>
      <c r="D18" s="270"/>
      <c r="E18" s="270"/>
      <c r="F18" s="270"/>
      <c r="G18" s="270"/>
      <c r="H18" s="270"/>
      <c r="I18" s="270"/>
      <c r="J18" s="270"/>
      <c r="K18" s="270"/>
      <c r="L18" s="270"/>
      <c r="M18" s="270"/>
      <c r="N18" s="270"/>
    </row>
  </sheetData>
  <hyperlinks>
    <hyperlink ref="C2" location="Contents!A1" display="Contents" xr:uid="{8B685C43-9688-484E-B179-4B2D61E5147C}"/>
    <hyperlink ref="C3" location="Notes!A1" display="Notes" xr:uid="{6E870030-98AD-4624-AE66-6CD603623A30}"/>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D57"/>
  <sheetViews>
    <sheetView workbookViewId="0"/>
  </sheetViews>
  <sheetFormatPr defaultColWidth="8.6640625" defaultRowHeight="13.5" x14ac:dyDescent="0.35"/>
  <cols>
    <col min="1" max="1" width="131.109375" style="3" customWidth="1"/>
    <col min="2" max="16384" width="8.6640625" style="3"/>
  </cols>
  <sheetData>
    <row r="1" spans="1:4" ht="38.25" customHeight="1" x14ac:dyDescent="0.4">
      <c r="A1" s="60" t="s">
        <v>747</v>
      </c>
      <c r="C1" s="8" t="s">
        <v>466</v>
      </c>
      <c r="D1" s="8" t="s">
        <v>92</v>
      </c>
    </row>
    <row r="2" spans="1:4" ht="378" x14ac:dyDescent="0.35">
      <c r="A2" s="80" t="s">
        <v>748</v>
      </c>
      <c r="B2" s="74"/>
    </row>
    <row r="3" spans="1:4" x14ac:dyDescent="0.35">
      <c r="A3" s="74" t="s">
        <v>749</v>
      </c>
      <c r="B3" s="74"/>
    </row>
    <row r="4" spans="1:4" ht="27" x14ac:dyDescent="0.35">
      <c r="A4" s="74" t="s">
        <v>750</v>
      </c>
      <c r="B4" s="74"/>
    </row>
    <row r="5" spans="1:4" x14ac:dyDescent="0.35">
      <c r="A5" s="74"/>
      <c r="B5" s="74"/>
    </row>
    <row r="6" spans="1:4" x14ac:dyDescent="0.35">
      <c r="A6" s="74" t="s">
        <v>751</v>
      </c>
      <c r="B6" s="74"/>
    </row>
    <row r="7" spans="1:4" ht="27" x14ac:dyDescent="0.35">
      <c r="A7" s="74" t="s">
        <v>752</v>
      </c>
      <c r="B7" s="74"/>
    </row>
    <row r="8" spans="1:4" x14ac:dyDescent="0.35">
      <c r="A8" s="74"/>
      <c r="B8" s="74"/>
    </row>
    <row r="9" spans="1:4" x14ac:dyDescent="0.35">
      <c r="A9" s="74"/>
      <c r="B9" s="74"/>
    </row>
    <row r="10" spans="1:4" x14ac:dyDescent="0.35">
      <c r="A10" s="74"/>
      <c r="B10" s="74"/>
    </row>
    <row r="11" spans="1:4" x14ac:dyDescent="0.35">
      <c r="A11" s="76"/>
      <c r="B11" s="76"/>
    </row>
    <row r="12" spans="1:4" x14ac:dyDescent="0.35">
      <c r="A12" s="76"/>
      <c r="B12" s="76"/>
    </row>
    <row r="13" spans="1:4" x14ac:dyDescent="0.35">
      <c r="A13" s="76"/>
      <c r="B13" s="76"/>
    </row>
    <row r="14" spans="1:4" x14ac:dyDescent="0.35">
      <c r="A14" s="76"/>
      <c r="B14" s="76"/>
    </row>
    <row r="15" spans="1:4" x14ac:dyDescent="0.35">
      <c r="A15" s="76"/>
      <c r="B15" s="76"/>
    </row>
    <row r="16" spans="1:4" x14ac:dyDescent="0.35">
      <c r="A16" s="76"/>
      <c r="B16" s="76"/>
    </row>
    <row r="17" spans="1:2" x14ac:dyDescent="0.35">
      <c r="A17" s="76"/>
      <c r="B17" s="76"/>
    </row>
    <row r="18" spans="1:2" x14ac:dyDescent="0.35">
      <c r="A18" s="76"/>
      <c r="B18" s="76"/>
    </row>
    <row r="19" spans="1:2" x14ac:dyDescent="0.35">
      <c r="A19" s="76"/>
      <c r="B19" s="76"/>
    </row>
    <row r="20" spans="1:2" x14ac:dyDescent="0.35">
      <c r="A20" s="76"/>
      <c r="B20" s="76"/>
    </row>
    <row r="21" spans="1:2" x14ac:dyDescent="0.35">
      <c r="A21" s="76"/>
      <c r="B21" s="76"/>
    </row>
    <row r="22" spans="1:2" x14ac:dyDescent="0.35">
      <c r="A22" s="76"/>
      <c r="B22" s="76"/>
    </row>
    <row r="23" spans="1:2" x14ac:dyDescent="0.35">
      <c r="A23" s="76"/>
      <c r="B23" s="76"/>
    </row>
    <row r="24" spans="1:2" x14ac:dyDescent="0.35">
      <c r="A24" s="76"/>
      <c r="B24" s="76"/>
    </row>
    <row r="25" spans="1:2" x14ac:dyDescent="0.35">
      <c r="A25" s="76"/>
      <c r="B25" s="76"/>
    </row>
    <row r="26" spans="1:2" x14ac:dyDescent="0.35">
      <c r="A26" s="76"/>
      <c r="B26" s="76"/>
    </row>
    <row r="27" spans="1:2" x14ac:dyDescent="0.35">
      <c r="A27" s="76"/>
      <c r="B27" s="76"/>
    </row>
    <row r="28" spans="1:2" x14ac:dyDescent="0.35">
      <c r="A28" s="76"/>
      <c r="B28" s="76"/>
    </row>
    <row r="29" spans="1:2" x14ac:dyDescent="0.35">
      <c r="A29" s="76"/>
      <c r="B29" s="76"/>
    </row>
    <row r="30" spans="1:2" x14ac:dyDescent="0.35">
      <c r="A30" s="76"/>
      <c r="B30" s="76"/>
    </row>
    <row r="31" spans="1:2" x14ac:dyDescent="0.35">
      <c r="A31" s="76"/>
      <c r="B31" s="76"/>
    </row>
    <row r="32" spans="1:2" x14ac:dyDescent="0.35">
      <c r="A32" s="76"/>
      <c r="B32" s="76"/>
    </row>
    <row r="33" spans="1:2" x14ac:dyDescent="0.35">
      <c r="A33" s="76"/>
      <c r="B33" s="76"/>
    </row>
    <row r="34" spans="1:2" x14ac:dyDescent="0.35">
      <c r="A34" s="76"/>
      <c r="B34" s="76"/>
    </row>
    <row r="35" spans="1:2" x14ac:dyDescent="0.35">
      <c r="A35" s="76"/>
      <c r="B35" s="76"/>
    </row>
    <row r="36" spans="1:2" x14ac:dyDescent="0.35">
      <c r="A36" s="76"/>
      <c r="B36" s="76"/>
    </row>
    <row r="37" spans="1:2" x14ac:dyDescent="0.35">
      <c r="A37" s="76"/>
      <c r="B37" s="76"/>
    </row>
    <row r="38" spans="1:2" x14ac:dyDescent="0.35">
      <c r="A38" s="76"/>
      <c r="B38" s="76"/>
    </row>
    <row r="39" spans="1:2" x14ac:dyDescent="0.35">
      <c r="A39" s="76"/>
      <c r="B39" s="76"/>
    </row>
    <row r="40" spans="1:2" x14ac:dyDescent="0.35">
      <c r="A40" s="76"/>
      <c r="B40" s="76"/>
    </row>
    <row r="41" spans="1:2" x14ac:dyDescent="0.35">
      <c r="A41" s="76"/>
      <c r="B41" s="76"/>
    </row>
    <row r="42" spans="1:2" x14ac:dyDescent="0.35">
      <c r="A42" s="76"/>
      <c r="B42" s="76"/>
    </row>
    <row r="43" spans="1:2" x14ac:dyDescent="0.35">
      <c r="A43" s="76"/>
      <c r="B43" s="76"/>
    </row>
    <row r="44" spans="1:2" x14ac:dyDescent="0.35">
      <c r="A44" s="76"/>
      <c r="B44" s="76"/>
    </row>
    <row r="45" spans="1:2" x14ac:dyDescent="0.35">
      <c r="A45" s="76"/>
      <c r="B45" s="76"/>
    </row>
    <row r="46" spans="1:2" x14ac:dyDescent="0.35">
      <c r="A46" s="76"/>
      <c r="B46" s="76"/>
    </row>
    <row r="47" spans="1:2" x14ac:dyDescent="0.35">
      <c r="A47" s="76"/>
      <c r="B47" s="76"/>
    </row>
    <row r="48" spans="1:2" x14ac:dyDescent="0.35">
      <c r="A48" s="76"/>
      <c r="B48" s="76"/>
    </row>
    <row r="49" spans="1:2" x14ac:dyDescent="0.35">
      <c r="A49" s="76"/>
      <c r="B49" s="76"/>
    </row>
    <row r="50" spans="1:2" x14ac:dyDescent="0.35">
      <c r="A50" s="76"/>
      <c r="B50" s="76"/>
    </row>
    <row r="51" spans="1:2" x14ac:dyDescent="0.35">
      <c r="A51" s="76"/>
      <c r="B51" s="76"/>
    </row>
    <row r="52" spans="1:2" x14ac:dyDescent="0.35">
      <c r="A52" s="76"/>
      <c r="B52" s="76"/>
    </row>
    <row r="53" spans="1:2" x14ac:dyDescent="0.35">
      <c r="A53" s="76"/>
      <c r="B53" s="76"/>
    </row>
    <row r="54" spans="1:2" x14ac:dyDescent="0.35">
      <c r="A54" s="76"/>
      <c r="B54" s="76"/>
    </row>
    <row r="55" spans="1:2" x14ac:dyDescent="0.35">
      <c r="A55" s="76"/>
      <c r="B55" s="76"/>
    </row>
    <row r="56" spans="1:2" x14ac:dyDescent="0.35">
      <c r="A56" s="76"/>
      <c r="B56" s="76"/>
    </row>
    <row r="57" spans="1:2" x14ac:dyDescent="0.35">
      <c r="A57" s="76"/>
      <c r="B57" s="76"/>
    </row>
  </sheetData>
  <hyperlinks>
    <hyperlink ref="C1" location="Contents!A1" display="Contents" xr:uid="{F48276B5-43A6-4DB9-9BE7-EB55AE3A58E9}"/>
    <hyperlink ref="D1" location="Notes!A1" display="Notes" xr:uid="{39CB5CDB-30DE-4D63-8608-5076784F622E}"/>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3"/>
  <sheetViews>
    <sheetView workbookViewId="0"/>
  </sheetViews>
  <sheetFormatPr defaultColWidth="8.88671875" defaultRowHeight="13.5" x14ac:dyDescent="0.35"/>
  <cols>
    <col min="1" max="1" width="82.88671875" style="3" customWidth="1"/>
    <col min="2" max="16384" width="8.88671875" style="3"/>
  </cols>
  <sheetData>
    <row r="1" spans="1:3" ht="42" customHeight="1" x14ac:dyDescent="0.35">
      <c r="A1" s="60" t="s">
        <v>753</v>
      </c>
      <c r="B1" s="84" t="s">
        <v>466</v>
      </c>
      <c r="C1" s="84" t="s">
        <v>92</v>
      </c>
    </row>
    <row r="2" spans="1:3" ht="405.75" customHeight="1" x14ac:dyDescent="0.35">
      <c r="A2" s="74" t="s">
        <v>754</v>
      </c>
    </row>
    <row r="3" spans="1:3" x14ac:dyDescent="0.35">
      <c r="A3" s="75"/>
    </row>
    <row r="4" spans="1:3" x14ac:dyDescent="0.35">
      <c r="A4" s="75"/>
    </row>
    <row r="5" spans="1:3" x14ac:dyDescent="0.35">
      <c r="A5" s="75"/>
    </row>
    <row r="6" spans="1:3" x14ac:dyDescent="0.35">
      <c r="A6" s="75"/>
    </row>
    <row r="7" spans="1:3" x14ac:dyDescent="0.35">
      <c r="A7" s="75"/>
    </row>
    <row r="8" spans="1:3" x14ac:dyDescent="0.35">
      <c r="A8" s="75"/>
    </row>
    <row r="9" spans="1:3" x14ac:dyDescent="0.35">
      <c r="A9" s="75"/>
    </row>
    <row r="10" spans="1:3" x14ac:dyDescent="0.35">
      <c r="A10" s="75"/>
    </row>
    <row r="11" spans="1:3" x14ac:dyDescent="0.35">
      <c r="A11" s="75"/>
    </row>
    <row r="12" spans="1:3" x14ac:dyDescent="0.35">
      <c r="A12" s="75"/>
    </row>
    <row r="13" spans="1:3" x14ac:dyDescent="0.35">
      <c r="A13" s="75"/>
    </row>
    <row r="14" spans="1:3" x14ac:dyDescent="0.35">
      <c r="A14" s="75"/>
    </row>
    <row r="15" spans="1:3" x14ac:dyDescent="0.35">
      <c r="A15" s="75"/>
    </row>
    <row r="16" spans="1:3" x14ac:dyDescent="0.35">
      <c r="A16" s="75"/>
    </row>
    <row r="17" spans="1:1" x14ac:dyDescent="0.35">
      <c r="A17" s="75"/>
    </row>
    <row r="18" spans="1:1" x14ac:dyDescent="0.35">
      <c r="A18" s="75"/>
    </row>
    <row r="19" spans="1:1" x14ac:dyDescent="0.35">
      <c r="A19" s="75"/>
    </row>
    <row r="20" spans="1:1" x14ac:dyDescent="0.35">
      <c r="A20" s="75"/>
    </row>
    <row r="21" spans="1:1" x14ac:dyDescent="0.35">
      <c r="A21" s="75"/>
    </row>
    <row r="22" spans="1:1" x14ac:dyDescent="0.35">
      <c r="A22" s="75"/>
    </row>
    <row r="23" spans="1:1" x14ac:dyDescent="0.35">
      <c r="A23" s="75"/>
    </row>
    <row r="24" spans="1:1" x14ac:dyDescent="0.35">
      <c r="A24" s="75"/>
    </row>
    <row r="25" spans="1:1" x14ac:dyDescent="0.35">
      <c r="A25" s="75"/>
    </row>
    <row r="26" spans="1:1" x14ac:dyDescent="0.35">
      <c r="A26" s="75"/>
    </row>
    <row r="27" spans="1:1" x14ac:dyDescent="0.35">
      <c r="A27" s="75"/>
    </row>
    <row r="28" spans="1:1" x14ac:dyDescent="0.35">
      <c r="A28" s="75"/>
    </row>
    <row r="29" spans="1:1" x14ac:dyDescent="0.35">
      <c r="A29" s="75"/>
    </row>
    <row r="30" spans="1:1" x14ac:dyDescent="0.35">
      <c r="A30" s="75"/>
    </row>
    <row r="31" spans="1:1" x14ac:dyDescent="0.35">
      <c r="A31" s="75"/>
    </row>
    <row r="32" spans="1:1" x14ac:dyDescent="0.35">
      <c r="A32" s="75"/>
    </row>
    <row r="33" spans="1:1" x14ac:dyDescent="0.35">
      <c r="A33" s="75"/>
    </row>
  </sheetData>
  <hyperlinks>
    <hyperlink ref="B1" location="Contents!A1" display="Contents" xr:uid="{5C111C3F-C19C-4453-9641-86E9D439CD4E}"/>
    <hyperlink ref="C1" location="Notes!A1" display="Notes" xr:uid="{A903DD9F-6F40-41B5-9F8B-1CB627CBA1EE}"/>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J13"/>
  <sheetViews>
    <sheetView workbookViewId="0"/>
  </sheetViews>
  <sheetFormatPr defaultColWidth="8.88671875" defaultRowHeight="13.5" x14ac:dyDescent="0.35"/>
  <cols>
    <col min="1" max="1" width="78" style="3" customWidth="1"/>
    <col min="2" max="16384" width="8.88671875" style="3"/>
  </cols>
  <sheetData>
    <row r="1" spans="1:10" ht="15" x14ac:dyDescent="0.4">
      <c r="A1" s="6" t="s">
        <v>755</v>
      </c>
      <c r="B1" s="8" t="s">
        <v>466</v>
      </c>
      <c r="C1" s="8" t="s">
        <v>92</v>
      </c>
      <c r="J1" s="6"/>
    </row>
    <row r="2" spans="1:10" ht="206.25" customHeight="1" x14ac:dyDescent="0.35">
      <c r="A2" s="80" t="s">
        <v>756</v>
      </c>
      <c r="B2" s="76"/>
      <c r="C2" s="76"/>
      <c r="D2" s="76"/>
      <c r="E2" s="76"/>
      <c r="F2" s="76"/>
      <c r="G2" s="76"/>
      <c r="H2" s="76"/>
    </row>
    <row r="3" spans="1:10" x14ac:dyDescent="0.35">
      <c r="A3" s="76"/>
      <c r="B3" s="76"/>
      <c r="C3" s="76"/>
      <c r="D3" s="76"/>
      <c r="E3" s="76"/>
      <c r="F3" s="76"/>
      <c r="G3" s="76"/>
      <c r="H3" s="76"/>
    </row>
    <row r="4" spans="1:10" x14ac:dyDescent="0.35">
      <c r="A4" s="76"/>
      <c r="B4" s="76"/>
      <c r="C4" s="76"/>
      <c r="D4" s="76"/>
      <c r="E4" s="76"/>
      <c r="F4" s="76"/>
      <c r="G4" s="76"/>
      <c r="H4" s="76"/>
    </row>
    <row r="5" spans="1:10" x14ac:dyDescent="0.35">
      <c r="A5" s="76"/>
      <c r="B5" s="76"/>
      <c r="C5" s="76"/>
      <c r="D5" s="76"/>
      <c r="E5" s="76"/>
      <c r="F5" s="76"/>
      <c r="G5" s="76"/>
      <c r="H5" s="76"/>
    </row>
    <row r="6" spans="1:10" x14ac:dyDescent="0.35">
      <c r="A6" s="76"/>
      <c r="B6" s="76"/>
      <c r="C6" s="76"/>
      <c r="D6" s="76"/>
      <c r="E6" s="76"/>
      <c r="F6" s="76"/>
      <c r="G6" s="76"/>
      <c r="H6" s="76"/>
    </row>
    <row r="7" spans="1:10" x14ac:dyDescent="0.35">
      <c r="A7" s="76"/>
      <c r="B7" s="76"/>
      <c r="C7" s="76"/>
      <c r="D7" s="76"/>
      <c r="E7" s="76"/>
      <c r="F7" s="76"/>
      <c r="G7" s="76"/>
      <c r="H7" s="76"/>
    </row>
    <row r="8" spans="1:10" x14ac:dyDescent="0.35">
      <c r="A8" s="76"/>
      <c r="B8" s="76"/>
      <c r="C8" s="76"/>
      <c r="D8" s="76"/>
      <c r="E8" s="76"/>
      <c r="F8" s="76"/>
      <c r="G8" s="76"/>
      <c r="H8" s="76"/>
    </row>
    <row r="9" spans="1:10" x14ac:dyDescent="0.35">
      <c r="A9" s="76"/>
      <c r="B9" s="76"/>
      <c r="C9" s="76"/>
      <c r="D9" s="76"/>
      <c r="E9" s="76"/>
      <c r="F9" s="76"/>
      <c r="G9" s="76"/>
      <c r="H9" s="76"/>
    </row>
    <row r="10" spans="1:10" x14ac:dyDescent="0.35">
      <c r="A10" s="76"/>
      <c r="B10" s="76"/>
      <c r="C10" s="76"/>
      <c r="D10" s="76"/>
      <c r="E10" s="76"/>
      <c r="F10" s="76"/>
      <c r="G10" s="76"/>
      <c r="H10" s="76"/>
    </row>
    <row r="11" spans="1:10" x14ac:dyDescent="0.35">
      <c r="A11" s="76"/>
      <c r="B11" s="76"/>
      <c r="C11" s="76"/>
      <c r="D11" s="76"/>
      <c r="E11" s="76"/>
      <c r="F11" s="76"/>
      <c r="G11" s="76"/>
      <c r="H11" s="76"/>
    </row>
    <row r="12" spans="1:10" x14ac:dyDescent="0.35">
      <c r="A12" s="76"/>
      <c r="B12" s="76"/>
      <c r="C12" s="76"/>
      <c r="D12" s="76"/>
      <c r="E12" s="76"/>
      <c r="F12" s="76"/>
      <c r="G12" s="76"/>
      <c r="H12" s="76"/>
    </row>
    <row r="13" spans="1:10" x14ac:dyDescent="0.35">
      <c r="A13" s="76"/>
      <c r="B13" s="76"/>
      <c r="C13" s="76"/>
      <c r="D13" s="76"/>
      <c r="E13" s="76"/>
      <c r="F13" s="76"/>
      <c r="G13" s="76"/>
      <c r="H13" s="76"/>
    </row>
  </sheetData>
  <hyperlinks>
    <hyperlink ref="B1" location="Contents!A1" display="Contents" xr:uid="{77A69D3B-03ED-453D-9910-50DFD81E53AD}"/>
    <hyperlink ref="C1" location="Notes!A1" display="Notes" xr:uid="{97D39EA8-167C-46A1-B4C7-DD056F64D6CC}"/>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5FBE4-E8F8-4BE8-90F5-C3F0417871ED}">
  <dimension ref="A1:L130"/>
  <sheetViews>
    <sheetView zoomScaleNormal="100" workbookViewId="0"/>
  </sheetViews>
  <sheetFormatPr defaultColWidth="8.88671875" defaultRowHeight="15" x14ac:dyDescent="0.4"/>
  <cols>
    <col min="1" max="1" width="30.109375" style="5" customWidth="1"/>
    <col min="2" max="2" width="14.88671875" style="14" customWidth="1"/>
    <col min="3" max="3" width="13.88671875" style="14" customWidth="1"/>
    <col min="4" max="4" width="12" style="14" customWidth="1"/>
    <col min="5" max="5" width="10.33203125" style="14" bestFit="1" customWidth="1"/>
    <col min="6" max="6" width="13.88671875" style="14" bestFit="1" customWidth="1"/>
    <col min="7" max="7" width="12.33203125" style="14" bestFit="1" customWidth="1"/>
    <col min="8" max="8" width="16.6640625" style="263" bestFit="1" customWidth="1"/>
    <col min="9" max="9" width="18.88671875" style="263" bestFit="1" customWidth="1"/>
    <col min="10" max="10" width="13.6640625" style="263" customWidth="1"/>
    <col min="11" max="16384" width="8.88671875" style="5"/>
  </cols>
  <sheetData>
    <row r="1" spans="1:12" ht="15.75" x14ac:dyDescent="0.4">
      <c r="A1" s="6" t="s">
        <v>158</v>
      </c>
      <c r="J1" s="90" t="s">
        <v>108</v>
      </c>
      <c r="K1" s="6"/>
    </row>
    <row r="2" spans="1:12" ht="44.25" customHeight="1" x14ac:dyDescent="0.4">
      <c r="A2" s="116" t="s">
        <v>159</v>
      </c>
      <c r="J2" s="115" t="s">
        <v>92</v>
      </c>
      <c r="K2" s="8"/>
    </row>
    <row r="3" spans="1:12" ht="41.65" x14ac:dyDescent="0.4">
      <c r="A3" s="125" t="s">
        <v>160</v>
      </c>
      <c r="B3" s="126" t="s">
        <v>133</v>
      </c>
      <c r="C3" s="126" t="s">
        <v>134</v>
      </c>
      <c r="D3" s="282" t="s">
        <v>135</v>
      </c>
      <c r="E3" s="126" t="s">
        <v>161</v>
      </c>
      <c r="F3" s="126" t="s">
        <v>162</v>
      </c>
      <c r="G3" s="282" t="s">
        <v>163</v>
      </c>
      <c r="H3" s="126" t="s">
        <v>139</v>
      </c>
      <c r="I3" s="126" t="s">
        <v>140</v>
      </c>
      <c r="J3" s="127" t="s">
        <v>141</v>
      </c>
    </row>
    <row r="4" spans="1:12" s="129" customFormat="1" ht="45" customHeight="1" x14ac:dyDescent="0.4">
      <c r="A4" s="49" t="s">
        <v>164</v>
      </c>
      <c r="B4" s="243">
        <v>8692</v>
      </c>
      <c r="C4" s="243">
        <v>4616</v>
      </c>
      <c r="D4" s="243">
        <v>5305</v>
      </c>
      <c r="E4" s="243">
        <f>SUM(E5:E116)</f>
        <v>7281</v>
      </c>
      <c r="F4" s="243">
        <f t="shared" ref="F4:G4" si="0">SUM(F5:F116)</f>
        <v>5519</v>
      </c>
      <c r="G4" s="243">
        <f t="shared" si="0"/>
        <v>6009</v>
      </c>
      <c r="H4" s="283">
        <f>(Table2.1b[[#This Row],[Applications Filed, 20212]]-Table2.1b[[#This Row],[Applications Filed, 2020]])/Table2.1b[[#This Row],[Applications Filed, 2020]]</f>
        <v>-0.16233317993557295</v>
      </c>
      <c r="I4" s="283">
        <f>(Table2.1b[[#This Row],[Applications Published, 20212]]-Table2.1b[[#This Row],[Applications Published, 2020]])/Table2.1b[[#This Row],[Applications Published, 2020]]</f>
        <v>0.19562391681109184</v>
      </c>
      <c r="J4" s="283">
        <f>(Table2.1b[[#This Row],[Patents Granted, 20212]]-Table2.1b[[#This Row],[Patents Granted, 2020]])/Table2.1b[[#This Row],[Patents Granted, 2020]]</f>
        <v>0.13270499528746466</v>
      </c>
      <c r="L4" s="339"/>
    </row>
    <row r="5" spans="1:12" x14ac:dyDescent="0.4">
      <c r="A5" s="67" t="s">
        <v>165</v>
      </c>
      <c r="B5" s="33">
        <v>62</v>
      </c>
      <c r="C5" s="33">
        <v>6</v>
      </c>
      <c r="D5" s="33">
        <v>0</v>
      </c>
      <c r="E5" s="287">
        <v>5</v>
      </c>
      <c r="F5" s="287">
        <v>39</v>
      </c>
      <c r="G5" s="287">
        <v>4</v>
      </c>
      <c r="H5" s="284">
        <f>(Table2.1b[[#This Row],[Applications Filed, 20212]]-Table2.1b[[#This Row],[Applications Filed, 2020]])/Table2.1b[[#This Row],[Applications Filed, 2020]]</f>
        <v>-0.91935483870967738</v>
      </c>
      <c r="I5" s="283">
        <f>(Table2.1b[[#This Row],[Applications Published, 20212]]-Table2.1b[[#This Row],[Applications Published, 2020]])/Table2.1b[[#This Row],[Applications Published, 2020]]</f>
        <v>5.5</v>
      </c>
      <c r="J5" s="283"/>
    </row>
    <row r="6" spans="1:12" x14ac:dyDescent="0.4">
      <c r="A6" s="67" t="s">
        <v>166</v>
      </c>
      <c r="B6" s="33">
        <v>0</v>
      </c>
      <c r="C6" s="33">
        <v>1</v>
      </c>
      <c r="D6" s="33">
        <v>0</v>
      </c>
      <c r="E6" s="287">
        <v>1</v>
      </c>
      <c r="F6" s="287">
        <v>0</v>
      </c>
      <c r="G6" s="287">
        <v>0</v>
      </c>
      <c r="H6" s="284">
        <f>-H1</f>
        <v>0</v>
      </c>
      <c r="I6" s="283">
        <f>(Table2.1b[[#This Row],[Applications Published, 20212]]-Table2.1b[[#This Row],[Applications Published, 2020]])/Table2.1b[[#This Row],[Applications Published, 2020]]</f>
        <v>-1</v>
      </c>
      <c r="J6" s="283"/>
    </row>
    <row r="7" spans="1:12" x14ac:dyDescent="0.4">
      <c r="A7" s="67" t="s">
        <v>167</v>
      </c>
      <c r="B7" s="33">
        <v>2</v>
      </c>
      <c r="C7" s="33">
        <v>2</v>
      </c>
      <c r="D7" s="33">
        <v>0</v>
      </c>
      <c r="E7" s="287">
        <v>0</v>
      </c>
      <c r="F7" s="287">
        <v>0</v>
      </c>
      <c r="G7" s="287">
        <v>0</v>
      </c>
      <c r="H7" s="284">
        <f>(Table2.1b[[#This Row],[Applications Filed, 20212]]-Table2.1b[[#This Row],[Applications Filed, 2020]])/Table2.1b[[#This Row],[Applications Filed, 2020]]</f>
        <v>-1</v>
      </c>
      <c r="I7" s="283">
        <f>(Table2.1b[[#This Row],[Applications Published, 20212]]-Table2.1b[[#This Row],[Applications Published, 2020]])/Table2.1b[[#This Row],[Applications Published, 2020]]</f>
        <v>-1</v>
      </c>
      <c r="J7" s="283"/>
    </row>
    <row r="8" spans="1:12" x14ac:dyDescent="0.4">
      <c r="A8" s="67" t="s">
        <v>168</v>
      </c>
      <c r="B8" s="33">
        <v>121</v>
      </c>
      <c r="C8" s="33">
        <v>95</v>
      </c>
      <c r="D8" s="33">
        <v>61</v>
      </c>
      <c r="E8" s="287">
        <v>112</v>
      </c>
      <c r="F8" s="287">
        <v>91</v>
      </c>
      <c r="G8" s="287">
        <v>89</v>
      </c>
      <c r="H8" s="284">
        <f>(Table2.1b[[#This Row],[Applications Filed, 20212]]-Table2.1b[[#This Row],[Applications Filed, 2020]])/Table2.1b[[#This Row],[Applications Filed, 2020]]</f>
        <v>-7.43801652892562E-2</v>
      </c>
      <c r="I8" s="283">
        <f>(Table2.1b[[#This Row],[Applications Published, 20212]]-Table2.1b[[#This Row],[Applications Published, 2020]])/Table2.1b[[#This Row],[Applications Published, 2020]]</f>
        <v>-4.2105263157894736E-2</v>
      </c>
      <c r="J8" s="283">
        <f>(Table2.1b[[#This Row],[Patents Granted, 20212]]-Table2.1b[[#This Row],[Patents Granted, 2020]])/Table2.1b[[#This Row],[Patents Granted, 2020]]</f>
        <v>0.45901639344262296</v>
      </c>
    </row>
    <row r="9" spans="1:12" x14ac:dyDescent="0.4">
      <c r="A9" s="67" t="s">
        <v>169</v>
      </c>
      <c r="B9" s="33">
        <v>43</v>
      </c>
      <c r="C9" s="33">
        <v>15</v>
      </c>
      <c r="D9" s="33">
        <v>15</v>
      </c>
      <c r="E9" s="287">
        <v>25</v>
      </c>
      <c r="F9" s="287">
        <v>22</v>
      </c>
      <c r="G9" s="287">
        <v>30</v>
      </c>
      <c r="H9" s="284">
        <f>(Table2.1b[[#This Row],[Applications Filed, 20212]]-Table2.1b[[#This Row],[Applications Filed, 2020]])/Table2.1b[[#This Row],[Applications Filed, 2020]]</f>
        <v>-0.41860465116279072</v>
      </c>
      <c r="I9" s="283">
        <f>(Table2.1b[[#This Row],[Applications Published, 20212]]-Table2.1b[[#This Row],[Applications Published, 2020]])/Table2.1b[[#This Row],[Applications Published, 2020]]</f>
        <v>0.46666666666666667</v>
      </c>
      <c r="J9" s="283">
        <f>(Table2.1b[[#This Row],[Patents Granted, 20212]]-Table2.1b[[#This Row],[Patents Granted, 2020]])/Table2.1b[[#This Row],[Patents Granted, 2020]]</f>
        <v>1</v>
      </c>
    </row>
    <row r="10" spans="1:12" x14ac:dyDescent="0.4">
      <c r="A10" s="67" t="s">
        <v>170</v>
      </c>
      <c r="B10" s="33">
        <v>7</v>
      </c>
      <c r="C10" s="33">
        <v>0</v>
      </c>
      <c r="D10" s="33">
        <v>1</v>
      </c>
      <c r="E10" s="287">
        <v>2</v>
      </c>
      <c r="F10" s="287">
        <v>8</v>
      </c>
      <c r="G10" s="287">
        <v>0</v>
      </c>
      <c r="H10" s="284">
        <f>(Table2.1b[[#This Row],[Applications Filed, 20212]]-Table2.1b[[#This Row],[Applications Filed, 2020]])/Table2.1b[[#This Row],[Applications Filed, 2020]]</f>
        <v>-0.7142857142857143</v>
      </c>
      <c r="I10" s="283"/>
      <c r="J10" s="283">
        <f>(Table2.1b[[#This Row],[Patents Granted, 20212]]-Table2.1b[[#This Row],[Patents Granted, 2020]])/Table2.1b[[#This Row],[Patents Granted, 2020]]</f>
        <v>-1</v>
      </c>
    </row>
    <row r="11" spans="1:12" x14ac:dyDescent="0.4">
      <c r="A11" s="67" t="s">
        <v>171</v>
      </c>
      <c r="B11" s="33">
        <v>1</v>
      </c>
      <c r="C11" s="33">
        <v>1</v>
      </c>
      <c r="D11" s="33">
        <v>0</v>
      </c>
      <c r="E11" s="287">
        <v>0</v>
      </c>
      <c r="F11" s="287">
        <v>0</v>
      </c>
      <c r="G11" s="287">
        <v>0</v>
      </c>
      <c r="H11" s="284">
        <f>(Table2.1b[[#This Row],[Applications Filed, 20212]]-Table2.1b[[#This Row],[Applications Filed, 2020]])/Table2.1b[[#This Row],[Applications Filed, 2020]]</f>
        <v>-1</v>
      </c>
      <c r="I11" s="283">
        <f>(Table2.1b[[#This Row],[Applications Published, 20212]]-Table2.1b[[#This Row],[Applications Published, 2020]])/Table2.1b[[#This Row],[Applications Published, 2020]]</f>
        <v>-1</v>
      </c>
      <c r="J11" s="283"/>
    </row>
    <row r="12" spans="1:12" x14ac:dyDescent="0.4">
      <c r="A12" s="67" t="s">
        <v>172</v>
      </c>
      <c r="B12" s="33">
        <v>0</v>
      </c>
      <c r="C12" s="33">
        <v>0</v>
      </c>
      <c r="D12" s="33">
        <v>0</v>
      </c>
      <c r="E12" s="287">
        <v>1</v>
      </c>
      <c r="F12" s="287">
        <v>0</v>
      </c>
      <c r="G12" s="287">
        <v>0</v>
      </c>
      <c r="H12" s="284"/>
      <c r="I12" s="283"/>
      <c r="J12" s="283"/>
    </row>
    <row r="13" spans="1:12" x14ac:dyDescent="0.4">
      <c r="A13" s="67" t="s">
        <v>173</v>
      </c>
      <c r="B13" s="33">
        <v>52</v>
      </c>
      <c r="C13" s="33">
        <v>52</v>
      </c>
      <c r="D13" s="33">
        <v>44</v>
      </c>
      <c r="E13" s="287">
        <v>59</v>
      </c>
      <c r="F13" s="287">
        <v>44</v>
      </c>
      <c r="G13" s="287">
        <v>77</v>
      </c>
      <c r="H13" s="284">
        <f>(Table2.1b[[#This Row],[Applications Filed, 20212]]-Table2.1b[[#This Row],[Applications Filed, 2020]])/Table2.1b[[#This Row],[Applications Filed, 2020]]</f>
        <v>0.13461538461538461</v>
      </c>
      <c r="I13" s="283">
        <f>(Table2.1b[[#This Row],[Applications Published, 20212]]-Table2.1b[[#This Row],[Applications Published, 2020]])/Table2.1b[[#This Row],[Applications Published, 2020]]</f>
        <v>-0.15384615384615385</v>
      </c>
      <c r="J13" s="283">
        <f>(Table2.1b[[#This Row],[Patents Granted, 20212]]-Table2.1b[[#This Row],[Patents Granted, 2020]])/Table2.1b[[#This Row],[Patents Granted, 2020]]</f>
        <v>0.75</v>
      </c>
    </row>
    <row r="14" spans="1:12" x14ac:dyDescent="0.4">
      <c r="A14" s="67" t="s">
        <v>174</v>
      </c>
      <c r="B14" s="33">
        <v>5</v>
      </c>
      <c r="C14" s="33">
        <v>0</v>
      </c>
      <c r="D14" s="33">
        <v>1</v>
      </c>
      <c r="E14" s="287">
        <v>1</v>
      </c>
      <c r="F14" s="287">
        <v>5</v>
      </c>
      <c r="G14" s="287">
        <v>1</v>
      </c>
      <c r="H14" s="284">
        <f>(Table2.1b[[#This Row],[Applications Filed, 20212]]-Table2.1b[[#This Row],[Applications Filed, 2020]])/Table2.1b[[#This Row],[Applications Filed, 2020]]</f>
        <v>-0.8</v>
      </c>
      <c r="I14" s="283"/>
      <c r="J14" s="283">
        <f>(Table2.1b[[#This Row],[Patents Granted, 20212]]-Table2.1b[[#This Row],[Patents Granted, 2020]])/Table2.1b[[#This Row],[Patents Granted, 2020]]</f>
        <v>0</v>
      </c>
    </row>
    <row r="15" spans="1:12" x14ac:dyDescent="0.4">
      <c r="A15" s="67" t="s">
        <v>175</v>
      </c>
      <c r="B15" s="33">
        <v>127</v>
      </c>
      <c r="C15" s="33">
        <v>24</v>
      </c>
      <c r="D15" s="33">
        <v>22</v>
      </c>
      <c r="E15" s="287">
        <v>86</v>
      </c>
      <c r="F15" s="287">
        <v>33</v>
      </c>
      <c r="G15" s="287">
        <v>15</v>
      </c>
      <c r="H15" s="284">
        <f>(Table2.1b[[#This Row],[Applications Filed, 20212]]-Table2.1b[[#This Row],[Applications Filed, 2020]])/Table2.1b[[#This Row],[Applications Filed, 2020]]</f>
        <v>-0.32283464566929132</v>
      </c>
      <c r="I15" s="283">
        <f>(Table2.1b[[#This Row],[Applications Published, 20212]]-Table2.1b[[#This Row],[Applications Published, 2020]])/Table2.1b[[#This Row],[Applications Published, 2020]]</f>
        <v>0.375</v>
      </c>
      <c r="J15" s="283">
        <f>(Table2.1b[[#This Row],[Patents Granted, 20212]]-Table2.1b[[#This Row],[Patents Granted, 2020]])/Table2.1b[[#This Row],[Patents Granted, 2020]]</f>
        <v>-0.31818181818181818</v>
      </c>
    </row>
    <row r="16" spans="1:12" x14ac:dyDescent="0.4">
      <c r="A16" s="67" t="s">
        <v>176</v>
      </c>
      <c r="B16" s="33">
        <v>11</v>
      </c>
      <c r="C16" s="33">
        <v>1</v>
      </c>
      <c r="D16" s="33">
        <v>0</v>
      </c>
      <c r="E16" s="287">
        <v>12</v>
      </c>
      <c r="F16" s="287">
        <v>0</v>
      </c>
      <c r="G16" s="287">
        <v>0</v>
      </c>
      <c r="H16" s="284">
        <f>(Table2.1b[[#This Row],[Applications Filed, 20212]]-Table2.1b[[#This Row],[Applications Filed, 2020]])/Table2.1b[[#This Row],[Applications Filed, 2020]]</f>
        <v>9.0909090909090912E-2</v>
      </c>
      <c r="I16" s="283">
        <f>(Table2.1b[[#This Row],[Applications Published, 20212]]-Table2.1b[[#This Row],[Applications Published, 2020]])/Table2.1b[[#This Row],[Applications Published, 2020]]</f>
        <v>-1</v>
      </c>
      <c r="J16" s="283"/>
    </row>
    <row r="17" spans="1:10" x14ac:dyDescent="0.4">
      <c r="A17" s="67" t="s">
        <v>177</v>
      </c>
      <c r="B17" s="33">
        <v>1</v>
      </c>
      <c r="C17" s="33">
        <v>1</v>
      </c>
      <c r="D17" s="33">
        <v>2</v>
      </c>
      <c r="E17" s="287">
        <v>0</v>
      </c>
      <c r="F17" s="287">
        <v>0</v>
      </c>
      <c r="G17" s="287">
        <v>4</v>
      </c>
      <c r="H17" s="284">
        <f>(Table2.1b[[#This Row],[Applications Filed, 20212]]-Table2.1b[[#This Row],[Applications Filed, 2020]])/Table2.1b[[#This Row],[Applications Filed, 2020]]</f>
        <v>-1</v>
      </c>
      <c r="I17" s="283">
        <f>(Table2.1b[[#This Row],[Applications Published, 20212]]-Table2.1b[[#This Row],[Applications Published, 2020]])/Table2.1b[[#This Row],[Applications Published, 2020]]</f>
        <v>-1</v>
      </c>
      <c r="J17" s="283">
        <f>(Table2.1b[[#This Row],[Patents Granted, 20212]]-Table2.1b[[#This Row],[Patents Granted, 2020]])/Table2.1b[[#This Row],[Patents Granted, 2020]]</f>
        <v>1</v>
      </c>
    </row>
    <row r="18" spans="1:10" x14ac:dyDescent="0.4">
      <c r="A18" s="67" t="s">
        <v>178</v>
      </c>
      <c r="B18" s="33">
        <v>0</v>
      </c>
      <c r="C18" s="33">
        <v>0</v>
      </c>
      <c r="D18" s="33">
        <v>0</v>
      </c>
      <c r="E18" s="288">
        <v>2</v>
      </c>
      <c r="F18" s="288">
        <v>0</v>
      </c>
      <c r="G18" s="288">
        <v>0</v>
      </c>
      <c r="H18" s="284"/>
      <c r="I18" s="283"/>
      <c r="J18" s="283"/>
    </row>
    <row r="19" spans="1:10" ht="14.25" customHeight="1" x14ac:dyDescent="0.4">
      <c r="A19" s="67" t="s">
        <v>179</v>
      </c>
      <c r="B19" s="33">
        <v>20</v>
      </c>
      <c r="C19" s="33">
        <v>13</v>
      </c>
      <c r="D19" s="33">
        <v>2</v>
      </c>
      <c r="E19" s="288">
        <v>35</v>
      </c>
      <c r="F19" s="288">
        <v>21</v>
      </c>
      <c r="G19" s="288">
        <v>11</v>
      </c>
      <c r="H19" s="284">
        <f>(Table2.1b[[#This Row],[Applications Filed, 20212]]-Table2.1b[[#This Row],[Applications Filed, 2020]])/Table2.1b[[#This Row],[Applications Filed, 2020]]</f>
        <v>0.75</v>
      </c>
      <c r="I19" s="283">
        <f>(Table2.1b[[#This Row],[Applications Published, 20212]]-Table2.1b[[#This Row],[Applications Published, 2020]])/Table2.1b[[#This Row],[Applications Published, 2020]]</f>
        <v>0.61538461538461542</v>
      </c>
      <c r="J19" s="283">
        <f>(Table2.1b[[#This Row],[Patents Granted, 20212]]-Table2.1b[[#This Row],[Patents Granted, 2020]])/Table2.1b[[#This Row],[Patents Granted, 2020]]</f>
        <v>4.5</v>
      </c>
    </row>
    <row r="20" spans="1:10" x14ac:dyDescent="0.4">
      <c r="A20" s="67" t="s">
        <v>180</v>
      </c>
      <c r="B20" s="33">
        <v>6</v>
      </c>
      <c r="C20" s="33">
        <v>3</v>
      </c>
      <c r="D20" s="33">
        <v>38</v>
      </c>
      <c r="E20" s="288">
        <v>5</v>
      </c>
      <c r="F20" s="288">
        <v>4</v>
      </c>
      <c r="G20" s="288">
        <v>12</v>
      </c>
      <c r="H20" s="284">
        <f>(Table2.1b[[#This Row],[Applications Filed, 20212]]-Table2.1b[[#This Row],[Applications Filed, 2020]])/Table2.1b[[#This Row],[Applications Filed, 2020]]</f>
        <v>-0.16666666666666666</v>
      </c>
      <c r="I20" s="283">
        <f>(Table2.1b[[#This Row],[Applications Published, 20212]]-Table2.1b[[#This Row],[Applications Published, 2020]])/Table2.1b[[#This Row],[Applications Published, 2020]]</f>
        <v>0.33333333333333331</v>
      </c>
      <c r="J20" s="283">
        <f>(Table2.1b[[#This Row],[Patents Granted, 20212]]-Table2.1b[[#This Row],[Patents Granted, 2020]])/Table2.1b[[#This Row],[Patents Granted, 2020]]</f>
        <v>-0.68421052631578949</v>
      </c>
    </row>
    <row r="21" spans="1:10" x14ac:dyDescent="0.4">
      <c r="A21" s="3" t="s">
        <v>484</v>
      </c>
      <c r="B21" s="288">
        <v>0</v>
      </c>
      <c r="C21" s="288">
        <v>0</v>
      </c>
      <c r="D21" s="288">
        <v>0</v>
      </c>
      <c r="E21" s="288">
        <v>1</v>
      </c>
      <c r="F21" s="288">
        <v>1</v>
      </c>
      <c r="G21" s="288">
        <v>0</v>
      </c>
      <c r="H21" s="284"/>
      <c r="I21" s="283"/>
      <c r="J21" s="283"/>
    </row>
    <row r="22" spans="1:10" x14ac:dyDescent="0.4">
      <c r="A22" s="67" t="s">
        <v>181</v>
      </c>
      <c r="B22" s="33">
        <v>4</v>
      </c>
      <c r="C22" s="33">
        <v>0</v>
      </c>
      <c r="D22" s="33">
        <v>0</v>
      </c>
      <c r="E22" s="288">
        <v>2</v>
      </c>
      <c r="F22" s="288">
        <v>2</v>
      </c>
      <c r="G22" s="288">
        <v>0</v>
      </c>
      <c r="H22" s="284">
        <f>(Table2.1b[[#This Row],[Applications Filed, 20212]]-Table2.1b[[#This Row],[Applications Filed, 2020]])/Table2.1b[[#This Row],[Applications Filed, 2020]]</f>
        <v>-0.5</v>
      </c>
      <c r="I22" s="283"/>
      <c r="J22" s="283"/>
    </row>
    <row r="23" spans="1:10" x14ac:dyDescent="0.4">
      <c r="A23" s="67" t="s">
        <v>182</v>
      </c>
      <c r="B23" s="33">
        <v>134</v>
      </c>
      <c r="C23" s="33">
        <v>43</v>
      </c>
      <c r="D23" s="33">
        <v>45</v>
      </c>
      <c r="E23" s="288">
        <v>155</v>
      </c>
      <c r="F23" s="288">
        <v>107</v>
      </c>
      <c r="G23" s="288">
        <v>70</v>
      </c>
      <c r="H23" s="284">
        <f>(Table2.1b[[#This Row],[Applications Filed, 20212]]-Table2.1b[[#This Row],[Applications Filed, 2020]])/Table2.1b[[#This Row],[Applications Filed, 2020]]</f>
        <v>0.15671641791044777</v>
      </c>
      <c r="I23" s="283">
        <f>(Table2.1b[[#This Row],[Applications Published, 20212]]-Table2.1b[[#This Row],[Applications Published, 2020]])/Table2.1b[[#This Row],[Applications Published, 2020]]</f>
        <v>1.4883720930232558</v>
      </c>
      <c r="J23" s="283">
        <f>(Table2.1b[[#This Row],[Patents Granted, 20212]]-Table2.1b[[#This Row],[Patents Granted, 2020]])/Table2.1b[[#This Row],[Patents Granted, 2020]]</f>
        <v>0.55555555555555558</v>
      </c>
    </row>
    <row r="24" spans="1:10" x14ac:dyDescent="0.4">
      <c r="A24" s="67" t="s">
        <v>183</v>
      </c>
      <c r="B24" s="33">
        <v>5</v>
      </c>
      <c r="C24" s="33">
        <v>2</v>
      </c>
      <c r="D24" s="33">
        <v>1</v>
      </c>
      <c r="E24" s="288">
        <v>4</v>
      </c>
      <c r="F24" s="288">
        <v>1</v>
      </c>
      <c r="G24" s="288">
        <v>1</v>
      </c>
      <c r="H24" s="284">
        <f>(Table2.1b[[#This Row],[Applications Filed, 20212]]-Table2.1b[[#This Row],[Applications Filed, 2020]])/Table2.1b[[#This Row],[Applications Filed, 2020]]</f>
        <v>-0.2</v>
      </c>
      <c r="I24" s="283">
        <f>(Table2.1b[[#This Row],[Applications Published, 20212]]-Table2.1b[[#This Row],[Applications Published, 2020]])/Table2.1b[[#This Row],[Applications Published, 2020]]</f>
        <v>-0.5</v>
      </c>
      <c r="J24" s="283">
        <f>(Table2.1b[[#This Row],[Patents Granted, 20212]]-Table2.1b[[#This Row],[Patents Granted, 2020]])/Table2.1b[[#This Row],[Patents Granted, 2020]]</f>
        <v>0</v>
      </c>
    </row>
    <row r="25" spans="1:10" x14ac:dyDescent="0.4">
      <c r="A25" s="67" t="s">
        <v>184</v>
      </c>
      <c r="B25" s="33">
        <v>23</v>
      </c>
      <c r="C25" s="33">
        <v>8</v>
      </c>
      <c r="D25" s="33">
        <v>3</v>
      </c>
      <c r="E25" s="288">
        <v>9</v>
      </c>
      <c r="F25" s="288">
        <v>5</v>
      </c>
      <c r="G25" s="288">
        <v>4</v>
      </c>
      <c r="H25" s="284">
        <f>(Table2.1b[[#This Row],[Applications Filed, 20212]]-Table2.1b[[#This Row],[Applications Filed, 2020]])/Table2.1b[[#This Row],[Applications Filed, 2020]]</f>
        <v>-0.60869565217391308</v>
      </c>
      <c r="I25" s="283">
        <f>(Table2.1b[[#This Row],[Applications Published, 20212]]-Table2.1b[[#This Row],[Applications Published, 2020]])/Table2.1b[[#This Row],[Applications Published, 2020]]</f>
        <v>-0.375</v>
      </c>
      <c r="J25" s="283">
        <f>(Table2.1b[[#This Row],[Patents Granted, 20212]]-Table2.1b[[#This Row],[Patents Granted, 2020]])/Table2.1b[[#This Row],[Patents Granted, 2020]]</f>
        <v>0.33333333333333331</v>
      </c>
    </row>
    <row r="26" spans="1:10" x14ac:dyDescent="0.4">
      <c r="A26" s="67" t="s">
        <v>185</v>
      </c>
      <c r="B26" s="33">
        <v>3</v>
      </c>
      <c r="C26" s="33">
        <v>4</v>
      </c>
      <c r="D26" s="33">
        <v>1</v>
      </c>
      <c r="E26" s="288">
        <v>2</v>
      </c>
      <c r="F26" s="288">
        <v>3</v>
      </c>
      <c r="G26" s="288">
        <v>1</v>
      </c>
      <c r="H26" s="284">
        <f>(Table2.1b[[#This Row],[Applications Filed, 20212]]-Table2.1b[[#This Row],[Applications Filed, 2020]])/Table2.1b[[#This Row],[Applications Filed, 2020]]</f>
        <v>-0.33333333333333331</v>
      </c>
      <c r="I26" s="283">
        <f>(Table2.1b[[#This Row],[Applications Published, 20212]]-Table2.1b[[#This Row],[Applications Published, 2020]])/Table2.1b[[#This Row],[Applications Published, 2020]]</f>
        <v>-0.25</v>
      </c>
      <c r="J26" s="283">
        <f>(Table2.1b[[#This Row],[Patents Granted, 20212]]-Table2.1b[[#This Row],[Patents Granted, 2020]])/Table2.1b[[#This Row],[Patents Granted, 2020]]</f>
        <v>0</v>
      </c>
    </row>
    <row r="27" spans="1:10" x14ac:dyDescent="0.4">
      <c r="A27" s="67" t="s">
        <v>186</v>
      </c>
      <c r="B27" s="33">
        <v>1647</v>
      </c>
      <c r="C27" s="33">
        <v>272</v>
      </c>
      <c r="D27" s="33">
        <v>436</v>
      </c>
      <c r="E27" s="288">
        <v>605</v>
      </c>
      <c r="F27" s="288">
        <v>522</v>
      </c>
      <c r="G27" s="288">
        <v>521</v>
      </c>
      <c r="H27" s="284">
        <f>(Table2.1b[[#This Row],[Applications Filed, 20212]]-Table2.1b[[#This Row],[Applications Filed, 2020]])/Table2.1b[[#This Row],[Applications Filed, 2020]]</f>
        <v>-0.63266545233758353</v>
      </c>
      <c r="I27" s="283">
        <f>(Table2.1b[[#This Row],[Applications Published, 20212]]-Table2.1b[[#This Row],[Applications Published, 2020]])/Table2.1b[[#This Row],[Applications Published, 2020]]</f>
        <v>0.91911764705882348</v>
      </c>
      <c r="J27" s="283">
        <f>(Table2.1b[[#This Row],[Patents Granted, 20212]]-Table2.1b[[#This Row],[Patents Granted, 2020]])/Table2.1b[[#This Row],[Patents Granted, 2020]]</f>
        <v>0.19495412844036697</v>
      </c>
    </row>
    <row r="28" spans="1:10" x14ac:dyDescent="0.4">
      <c r="A28" s="67" t="s">
        <v>187</v>
      </c>
      <c r="B28" s="33">
        <v>2</v>
      </c>
      <c r="C28" s="33">
        <v>0</v>
      </c>
      <c r="D28" s="33">
        <v>0</v>
      </c>
      <c r="E28" s="288">
        <v>5</v>
      </c>
      <c r="F28" s="288">
        <v>1</v>
      </c>
      <c r="G28" s="288">
        <v>0</v>
      </c>
      <c r="H28" s="284">
        <f>(Table2.1b[[#This Row],[Applications Filed, 20212]]-Table2.1b[[#This Row],[Applications Filed, 2020]])/Table2.1b[[#This Row],[Applications Filed, 2020]]</f>
        <v>1.5</v>
      </c>
      <c r="I28" s="283"/>
      <c r="J28" s="283"/>
    </row>
    <row r="29" spans="1:10" x14ac:dyDescent="0.4">
      <c r="A29" s="3" t="s">
        <v>488</v>
      </c>
      <c r="B29" s="288">
        <v>0</v>
      </c>
      <c r="C29" s="288">
        <v>0</v>
      </c>
      <c r="D29" s="288">
        <v>0</v>
      </c>
      <c r="E29" s="288">
        <v>0</v>
      </c>
      <c r="F29" s="288">
        <v>0</v>
      </c>
      <c r="G29" s="288">
        <v>1</v>
      </c>
      <c r="H29" s="284"/>
      <c r="I29" s="283"/>
      <c r="J29" s="283"/>
    </row>
    <row r="30" spans="1:10" x14ac:dyDescent="0.4">
      <c r="A30" s="67" t="s">
        <v>188</v>
      </c>
      <c r="B30" s="33">
        <v>0</v>
      </c>
      <c r="C30" s="33">
        <v>1</v>
      </c>
      <c r="D30" s="33">
        <v>0</v>
      </c>
      <c r="E30" s="288">
        <v>0</v>
      </c>
      <c r="F30" s="288">
        <v>0</v>
      </c>
      <c r="G30" s="288">
        <v>0</v>
      </c>
      <c r="H30" s="284"/>
      <c r="I30" s="283">
        <f>(Table2.1b[[#This Row],[Applications Published, 20212]]-Table2.1b[[#This Row],[Applications Published, 2020]])/Table2.1b[[#This Row],[Applications Published, 2020]]</f>
        <v>-1</v>
      </c>
      <c r="J30" s="283"/>
    </row>
    <row r="31" spans="1:10" x14ac:dyDescent="0.4">
      <c r="A31" s="67" t="s">
        <v>189</v>
      </c>
      <c r="B31" s="33">
        <v>17</v>
      </c>
      <c r="C31" s="33">
        <v>3</v>
      </c>
      <c r="D31" s="33">
        <v>2</v>
      </c>
      <c r="E31" s="288">
        <v>11</v>
      </c>
      <c r="F31" s="288">
        <v>8</v>
      </c>
      <c r="G31" s="288">
        <v>1</v>
      </c>
      <c r="H31" s="284">
        <f>(Table2.1b[[#This Row],[Applications Filed, 20212]]-Table2.1b[[#This Row],[Applications Filed, 2020]])/Table2.1b[[#This Row],[Applications Filed, 2020]]</f>
        <v>-0.35294117647058826</v>
      </c>
      <c r="I31" s="283">
        <f>(Table2.1b[[#This Row],[Applications Published, 20212]]-Table2.1b[[#This Row],[Applications Published, 2020]])/Table2.1b[[#This Row],[Applications Published, 2020]]</f>
        <v>1.6666666666666667</v>
      </c>
      <c r="J31" s="283">
        <f>(Table2.1b[[#This Row],[Patents Granted, 20212]]-Table2.1b[[#This Row],[Patents Granted, 2020]])/Table2.1b[[#This Row],[Patents Granted, 2020]]</f>
        <v>-0.5</v>
      </c>
    </row>
    <row r="32" spans="1:10" x14ac:dyDescent="0.4">
      <c r="A32" s="67" t="s">
        <v>190</v>
      </c>
      <c r="B32" s="33">
        <v>21</v>
      </c>
      <c r="C32" s="33">
        <v>13</v>
      </c>
      <c r="D32" s="33">
        <v>5</v>
      </c>
      <c r="E32" s="288">
        <v>6</v>
      </c>
      <c r="F32" s="288">
        <v>16</v>
      </c>
      <c r="G32" s="288">
        <v>7</v>
      </c>
      <c r="H32" s="284">
        <f>(Table2.1b[[#This Row],[Applications Filed, 20212]]-Table2.1b[[#This Row],[Applications Filed, 2020]])/Table2.1b[[#This Row],[Applications Filed, 2020]]</f>
        <v>-0.7142857142857143</v>
      </c>
      <c r="I32" s="283">
        <f>(Table2.1b[[#This Row],[Applications Published, 20212]]-Table2.1b[[#This Row],[Applications Published, 2020]])/Table2.1b[[#This Row],[Applications Published, 2020]]</f>
        <v>0.23076923076923078</v>
      </c>
      <c r="J32" s="283">
        <f>(Table2.1b[[#This Row],[Patents Granted, 20212]]-Table2.1b[[#This Row],[Patents Granted, 2020]])/Table2.1b[[#This Row],[Patents Granted, 2020]]</f>
        <v>0.4</v>
      </c>
    </row>
    <row r="33" spans="1:10" x14ac:dyDescent="0.4">
      <c r="A33" s="67" t="s">
        <v>191</v>
      </c>
      <c r="B33" s="33">
        <v>0</v>
      </c>
      <c r="C33" s="33">
        <v>1</v>
      </c>
      <c r="D33" s="33">
        <v>9</v>
      </c>
      <c r="E33" s="288">
        <v>7</v>
      </c>
      <c r="F33" s="288">
        <v>0</v>
      </c>
      <c r="G33" s="288">
        <v>2</v>
      </c>
      <c r="H33" s="284"/>
      <c r="I33" s="283">
        <f>(Table2.1b[[#This Row],[Applications Published, 20212]]-Table2.1b[[#This Row],[Applications Published, 2020]])/Table2.1b[[#This Row],[Applications Published, 2020]]</f>
        <v>-1</v>
      </c>
      <c r="J33" s="283">
        <f>(Table2.1b[[#This Row],[Patents Granted, 20212]]-Table2.1b[[#This Row],[Patents Granted, 2020]])/Table2.1b[[#This Row],[Patents Granted, 2020]]</f>
        <v>-0.77777777777777779</v>
      </c>
    </row>
    <row r="34" spans="1:10" x14ac:dyDescent="0.4">
      <c r="A34" s="67" t="s">
        <v>192</v>
      </c>
      <c r="B34" s="33">
        <v>79</v>
      </c>
      <c r="C34" s="33">
        <v>10</v>
      </c>
      <c r="D34" s="33">
        <v>15</v>
      </c>
      <c r="E34" s="288">
        <v>42</v>
      </c>
      <c r="F34" s="288">
        <v>23</v>
      </c>
      <c r="G34" s="288">
        <v>12</v>
      </c>
      <c r="H34" s="284">
        <f>(Table2.1b[[#This Row],[Applications Filed, 20212]]-Table2.1b[[#This Row],[Applications Filed, 2020]])/Table2.1b[[#This Row],[Applications Filed, 2020]]</f>
        <v>-0.46835443037974683</v>
      </c>
      <c r="I34" s="283">
        <f>(Table2.1b[[#This Row],[Applications Published, 20212]]-Table2.1b[[#This Row],[Applications Published, 2020]])/Table2.1b[[#This Row],[Applications Published, 2020]]</f>
        <v>1.3</v>
      </c>
      <c r="J34" s="283">
        <f>(Table2.1b[[#This Row],[Patents Granted, 20212]]-Table2.1b[[#This Row],[Patents Granted, 2020]])/Table2.1b[[#This Row],[Patents Granted, 2020]]</f>
        <v>-0.2</v>
      </c>
    </row>
    <row r="35" spans="1:10" x14ac:dyDescent="0.4">
      <c r="A35" s="67" t="s">
        <v>193</v>
      </c>
      <c r="B35" s="33">
        <v>0</v>
      </c>
      <c r="C35" s="33">
        <v>0</v>
      </c>
      <c r="D35" s="33">
        <v>0</v>
      </c>
      <c r="E35" s="288">
        <v>1</v>
      </c>
      <c r="F35" s="288">
        <v>0</v>
      </c>
      <c r="G35" s="288">
        <v>0</v>
      </c>
      <c r="H35" s="284"/>
      <c r="I35" s="283"/>
      <c r="J35" s="283"/>
    </row>
    <row r="36" spans="1:10" x14ac:dyDescent="0.4">
      <c r="A36" s="67" t="s">
        <v>194</v>
      </c>
      <c r="B36" s="33">
        <v>0</v>
      </c>
      <c r="C36" s="33">
        <v>1</v>
      </c>
      <c r="D36" s="33">
        <v>0</v>
      </c>
      <c r="E36" s="288">
        <v>0</v>
      </c>
      <c r="F36" s="288">
        <v>0</v>
      </c>
      <c r="G36" s="288">
        <v>0</v>
      </c>
      <c r="H36" s="284"/>
      <c r="I36" s="283">
        <f>(Table2.1b[[#This Row],[Applications Published, 20212]]-Table2.1b[[#This Row],[Applications Published, 2020]])/Table2.1b[[#This Row],[Applications Published, 2020]]</f>
        <v>-1</v>
      </c>
      <c r="J36" s="283"/>
    </row>
    <row r="37" spans="1:10" x14ac:dyDescent="0.4">
      <c r="A37" s="67" t="s">
        <v>195</v>
      </c>
      <c r="B37" s="33">
        <v>82</v>
      </c>
      <c r="C37" s="33">
        <v>0</v>
      </c>
      <c r="D37" s="33">
        <v>0</v>
      </c>
      <c r="E37" s="288">
        <v>18</v>
      </c>
      <c r="F37" s="288">
        <v>1</v>
      </c>
      <c r="G37" s="288">
        <v>1</v>
      </c>
      <c r="H37" s="284">
        <f>(Table2.1b[[#This Row],[Applications Filed, 20212]]-Table2.1b[[#This Row],[Applications Filed, 2020]])/Table2.1b[[#This Row],[Applications Filed, 2020]]</f>
        <v>-0.78048780487804881</v>
      </c>
      <c r="I37" s="283"/>
      <c r="J37" s="283"/>
    </row>
    <row r="38" spans="1:10" x14ac:dyDescent="0.4">
      <c r="A38" s="67" t="s">
        <v>196</v>
      </c>
      <c r="B38" s="33">
        <v>14</v>
      </c>
      <c r="C38" s="33">
        <v>3</v>
      </c>
      <c r="D38" s="33">
        <v>0</v>
      </c>
      <c r="E38" s="288">
        <v>5</v>
      </c>
      <c r="F38" s="288">
        <v>6</v>
      </c>
      <c r="G38" s="288">
        <v>2</v>
      </c>
      <c r="H38" s="284">
        <f>(Table2.1b[[#This Row],[Applications Filed, 20212]]-Table2.1b[[#This Row],[Applications Filed, 2020]])/Table2.1b[[#This Row],[Applications Filed, 2020]]</f>
        <v>-0.6428571428571429</v>
      </c>
      <c r="I38" s="283">
        <f>(Table2.1b[[#This Row],[Applications Published, 20212]]-Table2.1b[[#This Row],[Applications Published, 2020]])/Table2.1b[[#This Row],[Applications Published, 2020]]</f>
        <v>1</v>
      </c>
      <c r="J38" s="283"/>
    </row>
    <row r="39" spans="1:10" x14ac:dyDescent="0.4">
      <c r="A39" s="67" t="s">
        <v>197</v>
      </c>
      <c r="B39" s="33">
        <v>80</v>
      </c>
      <c r="C39" s="33">
        <v>67</v>
      </c>
      <c r="D39" s="33">
        <v>52</v>
      </c>
      <c r="E39" s="288">
        <v>81</v>
      </c>
      <c r="F39" s="288">
        <v>90</v>
      </c>
      <c r="G39" s="288">
        <v>52</v>
      </c>
      <c r="H39" s="284">
        <f>(Table2.1b[[#This Row],[Applications Filed, 20212]]-Table2.1b[[#This Row],[Applications Filed, 2020]])/Table2.1b[[#This Row],[Applications Filed, 2020]]</f>
        <v>1.2500000000000001E-2</v>
      </c>
      <c r="I39" s="283">
        <f>(Table2.1b[[#This Row],[Applications Published, 20212]]-Table2.1b[[#This Row],[Applications Published, 2020]])/Table2.1b[[#This Row],[Applications Published, 2020]]</f>
        <v>0.34328358208955223</v>
      </c>
      <c r="J39" s="283">
        <f>(Table2.1b[[#This Row],[Patents Granted, 20212]]-Table2.1b[[#This Row],[Patents Granted, 2020]])/Table2.1b[[#This Row],[Patents Granted, 2020]]</f>
        <v>0</v>
      </c>
    </row>
    <row r="40" spans="1:10" x14ac:dyDescent="0.4">
      <c r="A40" s="67" t="s">
        <v>198</v>
      </c>
      <c r="B40" s="33">
        <v>125</v>
      </c>
      <c r="C40" s="33">
        <v>98</v>
      </c>
      <c r="D40" s="33">
        <v>207</v>
      </c>
      <c r="E40" s="288">
        <v>66</v>
      </c>
      <c r="F40" s="288">
        <v>73</v>
      </c>
      <c r="G40" s="288">
        <v>181</v>
      </c>
      <c r="H40" s="284">
        <f>(Table2.1b[[#This Row],[Applications Filed, 20212]]-Table2.1b[[#This Row],[Applications Filed, 2020]])/Table2.1b[[#This Row],[Applications Filed, 2020]]</f>
        <v>-0.47199999999999998</v>
      </c>
      <c r="I40" s="283">
        <f>(Table2.1b[[#This Row],[Applications Published, 20212]]-Table2.1b[[#This Row],[Applications Published, 2020]])/Table2.1b[[#This Row],[Applications Published, 2020]]</f>
        <v>-0.25510204081632654</v>
      </c>
      <c r="J40" s="283">
        <f>(Table2.1b[[#This Row],[Patents Granted, 20212]]-Table2.1b[[#This Row],[Patents Granted, 2020]])/Table2.1b[[#This Row],[Patents Granted, 2020]]</f>
        <v>-0.12560386473429952</v>
      </c>
    </row>
    <row r="41" spans="1:10" x14ac:dyDescent="0.4">
      <c r="A41" s="67" t="s">
        <v>199</v>
      </c>
      <c r="B41" s="33">
        <v>464</v>
      </c>
      <c r="C41" s="33">
        <v>356</v>
      </c>
      <c r="D41" s="33">
        <v>284</v>
      </c>
      <c r="E41" s="288">
        <v>467</v>
      </c>
      <c r="F41" s="288">
        <v>338</v>
      </c>
      <c r="G41" s="288">
        <v>354</v>
      </c>
      <c r="H41" s="284">
        <f>(Table2.1b[[#This Row],[Applications Filed, 20212]]-Table2.1b[[#This Row],[Applications Filed, 2020]])/Table2.1b[[#This Row],[Applications Filed, 2020]]</f>
        <v>6.4655172413793103E-3</v>
      </c>
      <c r="I41" s="283">
        <f>(Table2.1b[[#This Row],[Applications Published, 20212]]-Table2.1b[[#This Row],[Applications Published, 2020]])/Table2.1b[[#This Row],[Applications Published, 2020]]</f>
        <v>-5.0561797752808987E-2</v>
      </c>
      <c r="J41" s="283">
        <f>(Table2.1b[[#This Row],[Patents Granted, 20212]]-Table2.1b[[#This Row],[Patents Granted, 2020]])/Table2.1b[[#This Row],[Patents Granted, 2020]]</f>
        <v>0.24647887323943662</v>
      </c>
    </row>
    <row r="42" spans="1:10" x14ac:dyDescent="0.4">
      <c r="A42" s="67" t="s">
        <v>200</v>
      </c>
      <c r="B42" s="33">
        <v>3</v>
      </c>
      <c r="C42" s="33">
        <v>0</v>
      </c>
      <c r="D42" s="33">
        <v>0</v>
      </c>
      <c r="E42" s="288">
        <v>0</v>
      </c>
      <c r="F42" s="288">
        <v>0</v>
      </c>
      <c r="G42" s="288">
        <v>0</v>
      </c>
      <c r="H42" s="284">
        <f>(Table2.1b[[#This Row],[Applications Filed, 20212]]-Table2.1b[[#This Row],[Applications Filed, 2020]])/Table2.1b[[#This Row],[Applications Filed, 2020]]</f>
        <v>-1</v>
      </c>
      <c r="I42" s="283"/>
      <c r="J42" s="283"/>
    </row>
    <row r="43" spans="1:10" x14ac:dyDescent="0.4">
      <c r="A43" s="67" t="s">
        <v>201</v>
      </c>
      <c r="B43" s="33">
        <v>11</v>
      </c>
      <c r="C43" s="33">
        <v>2</v>
      </c>
      <c r="D43" s="33">
        <v>4</v>
      </c>
      <c r="E43" s="288">
        <v>18</v>
      </c>
      <c r="F43" s="288">
        <v>7</v>
      </c>
      <c r="G43" s="288">
        <v>1</v>
      </c>
      <c r="H43" s="284">
        <f>(Table2.1b[[#This Row],[Applications Filed, 20212]]-Table2.1b[[#This Row],[Applications Filed, 2020]])/Table2.1b[[#This Row],[Applications Filed, 2020]]</f>
        <v>0.63636363636363635</v>
      </c>
      <c r="I43" s="283">
        <f>(Table2.1b[[#This Row],[Applications Published, 20212]]-Table2.1b[[#This Row],[Applications Published, 2020]])/Table2.1b[[#This Row],[Applications Published, 2020]]</f>
        <v>2.5</v>
      </c>
      <c r="J43" s="283">
        <f>(Table2.1b[[#This Row],[Patents Granted, 20212]]-Table2.1b[[#This Row],[Patents Granted, 2020]])/Table2.1b[[#This Row],[Patents Granted, 2020]]</f>
        <v>-0.75</v>
      </c>
    </row>
    <row r="44" spans="1:10" x14ac:dyDescent="0.4">
      <c r="A44" s="67" t="s">
        <v>202</v>
      </c>
      <c r="B44" s="33">
        <v>112</v>
      </c>
      <c r="C44" s="33">
        <v>72</v>
      </c>
      <c r="D44" s="33">
        <v>71</v>
      </c>
      <c r="E44" s="288">
        <v>107</v>
      </c>
      <c r="F44" s="288">
        <v>42</v>
      </c>
      <c r="G44" s="288">
        <v>90</v>
      </c>
      <c r="H44" s="284">
        <f>(Table2.1b[[#This Row],[Applications Filed, 20212]]-Table2.1b[[#This Row],[Applications Filed, 2020]])/Table2.1b[[#This Row],[Applications Filed, 2020]]</f>
        <v>-4.4642857142857144E-2</v>
      </c>
      <c r="I44" s="283">
        <f>(Table2.1b[[#This Row],[Applications Published, 20212]]-Table2.1b[[#This Row],[Applications Published, 2020]])/Table2.1b[[#This Row],[Applications Published, 2020]]</f>
        <v>-0.41666666666666669</v>
      </c>
      <c r="J44" s="283">
        <f>(Table2.1b[[#This Row],[Patents Granted, 20212]]-Table2.1b[[#This Row],[Patents Granted, 2020]])/Table2.1b[[#This Row],[Patents Granted, 2020]]</f>
        <v>0.26760563380281688</v>
      </c>
    </row>
    <row r="45" spans="1:10" x14ac:dyDescent="0.4">
      <c r="A45" s="67" t="s">
        <v>203</v>
      </c>
      <c r="B45" s="33">
        <v>1</v>
      </c>
      <c r="C45" s="33">
        <v>0</v>
      </c>
      <c r="D45" s="33">
        <v>0</v>
      </c>
      <c r="E45" s="288">
        <v>1</v>
      </c>
      <c r="F45" s="288">
        <v>1</v>
      </c>
      <c r="G45" s="288">
        <v>0</v>
      </c>
      <c r="H45" s="284">
        <f>(Table2.1b[[#This Row],[Applications Filed, 20212]]-Table2.1b[[#This Row],[Applications Filed, 2020]])/Table2.1b[[#This Row],[Applications Filed, 2020]]</f>
        <v>0</v>
      </c>
      <c r="I45" s="283"/>
      <c r="J45" s="283"/>
    </row>
    <row r="46" spans="1:10" x14ac:dyDescent="0.4">
      <c r="A46" s="67" t="s">
        <v>204</v>
      </c>
      <c r="B46" s="33">
        <v>3</v>
      </c>
      <c r="C46" s="33">
        <v>0</v>
      </c>
      <c r="D46" s="33">
        <v>0</v>
      </c>
      <c r="E46" s="288">
        <v>7</v>
      </c>
      <c r="F46" s="288">
        <v>0</v>
      </c>
      <c r="G46" s="288">
        <v>1</v>
      </c>
      <c r="H46" s="284">
        <f>(Table2.1b[[#This Row],[Applications Filed, 20212]]-Table2.1b[[#This Row],[Applications Filed, 2020]])/Table2.1b[[#This Row],[Applications Filed, 2020]]</f>
        <v>1.3333333333333333</v>
      </c>
      <c r="I46" s="283"/>
      <c r="J46" s="283"/>
    </row>
    <row r="47" spans="1:10" x14ac:dyDescent="0.4">
      <c r="A47" s="67" t="s">
        <v>205</v>
      </c>
      <c r="B47" s="33">
        <v>48</v>
      </c>
      <c r="C47" s="33">
        <v>28</v>
      </c>
      <c r="D47" s="33">
        <v>29</v>
      </c>
      <c r="E47" s="288">
        <v>52</v>
      </c>
      <c r="F47" s="288">
        <v>46</v>
      </c>
      <c r="G47" s="288">
        <v>43</v>
      </c>
      <c r="H47" s="284">
        <f>(Table2.1b[[#This Row],[Applications Filed, 20212]]-Table2.1b[[#This Row],[Applications Filed, 2020]])/Table2.1b[[#This Row],[Applications Filed, 2020]]</f>
        <v>8.3333333333333329E-2</v>
      </c>
      <c r="I47" s="283">
        <f>(Table2.1b[[#This Row],[Applications Published, 20212]]-Table2.1b[[#This Row],[Applications Published, 2020]])/Table2.1b[[#This Row],[Applications Published, 2020]]</f>
        <v>0.6428571428571429</v>
      </c>
      <c r="J47" s="283">
        <f>(Table2.1b[[#This Row],[Patents Granted, 20212]]-Table2.1b[[#This Row],[Patents Granted, 2020]])/Table2.1b[[#This Row],[Patents Granted, 2020]]</f>
        <v>0.48275862068965519</v>
      </c>
    </row>
    <row r="48" spans="1:10" x14ac:dyDescent="0.4">
      <c r="A48" s="67" t="s">
        <v>206</v>
      </c>
      <c r="B48" s="33">
        <v>0</v>
      </c>
      <c r="C48" s="33">
        <v>1</v>
      </c>
      <c r="D48" s="33">
        <v>0</v>
      </c>
      <c r="E48" s="288">
        <v>0</v>
      </c>
      <c r="F48" s="288">
        <v>0</v>
      </c>
      <c r="G48" s="288">
        <v>0</v>
      </c>
      <c r="H48" s="284"/>
      <c r="I48" s="283">
        <f>(Table2.1b[[#This Row],[Applications Published, 20212]]-Table2.1b[[#This Row],[Applications Published, 2020]])/Table2.1b[[#This Row],[Applications Published, 2020]]</f>
        <v>-1</v>
      </c>
      <c r="J48" s="283"/>
    </row>
    <row r="49" spans="1:10" x14ac:dyDescent="0.4">
      <c r="A49" s="67" t="s">
        <v>208</v>
      </c>
      <c r="B49" s="33">
        <v>366</v>
      </c>
      <c r="C49" s="33">
        <v>154</v>
      </c>
      <c r="D49" s="33">
        <v>58</v>
      </c>
      <c r="E49" s="288">
        <v>296</v>
      </c>
      <c r="F49" s="288">
        <v>147</v>
      </c>
      <c r="G49" s="288">
        <v>84</v>
      </c>
      <c r="H49" s="284">
        <f>(Table2.1b[[#This Row],[Applications Filed, 20212]]-Table2.1b[[#This Row],[Applications Filed, 2020]])/Table2.1b[[#This Row],[Applications Filed, 2020]]</f>
        <v>-0.19125683060109289</v>
      </c>
      <c r="I49" s="283">
        <f>(Table2.1b[[#This Row],[Applications Published, 20212]]-Table2.1b[[#This Row],[Applications Published, 2020]])/Table2.1b[[#This Row],[Applications Published, 2020]]</f>
        <v>-4.5454545454545456E-2</v>
      </c>
      <c r="J49" s="283">
        <f>(Table2.1b[[#This Row],[Patents Granted, 20212]]-Table2.1b[[#This Row],[Patents Granted, 2020]])/Table2.1b[[#This Row],[Patents Granted, 2020]]</f>
        <v>0.44827586206896552</v>
      </c>
    </row>
    <row r="50" spans="1:10" x14ac:dyDescent="0.4">
      <c r="A50" s="67" t="s">
        <v>209</v>
      </c>
      <c r="B50" s="33">
        <v>1</v>
      </c>
      <c r="C50" s="33">
        <v>0</v>
      </c>
      <c r="D50" s="33">
        <v>0</v>
      </c>
      <c r="E50" s="288">
        <v>1</v>
      </c>
      <c r="F50" s="288">
        <v>0</v>
      </c>
      <c r="G50" s="288">
        <v>0</v>
      </c>
      <c r="H50" s="284">
        <f>(Table2.1b[[#This Row],[Applications Filed, 20212]]-Table2.1b[[#This Row],[Applications Filed, 2020]])/Table2.1b[[#This Row],[Applications Filed, 2020]]</f>
        <v>0</v>
      </c>
      <c r="I50" s="283"/>
      <c r="J50" s="283"/>
    </row>
    <row r="51" spans="1:10" x14ac:dyDescent="0.4">
      <c r="A51" s="67" t="s">
        <v>210</v>
      </c>
      <c r="B51" s="33">
        <v>36</v>
      </c>
      <c r="C51" s="33">
        <v>23</v>
      </c>
      <c r="D51" s="33">
        <v>10</v>
      </c>
      <c r="E51" s="288">
        <v>28</v>
      </c>
      <c r="F51" s="288">
        <v>9</v>
      </c>
      <c r="G51" s="288">
        <v>9</v>
      </c>
      <c r="H51" s="284">
        <f>(Table2.1b[[#This Row],[Applications Filed, 20212]]-Table2.1b[[#This Row],[Applications Filed, 2020]])/Table2.1b[[#This Row],[Applications Filed, 2020]]</f>
        <v>-0.22222222222222221</v>
      </c>
      <c r="I51" s="283">
        <f>(Table2.1b[[#This Row],[Applications Published, 20212]]-Table2.1b[[#This Row],[Applications Published, 2020]])/Table2.1b[[#This Row],[Applications Published, 2020]]</f>
        <v>-0.60869565217391308</v>
      </c>
      <c r="J51" s="283">
        <f>(Table2.1b[[#This Row],[Patents Granted, 20212]]-Table2.1b[[#This Row],[Patents Granted, 2020]])/Table2.1b[[#This Row],[Patents Granted, 2020]]</f>
        <v>-0.1</v>
      </c>
    </row>
    <row r="52" spans="1:10" x14ac:dyDescent="0.4">
      <c r="A52" s="67" t="s">
        <v>211</v>
      </c>
      <c r="B52" s="33">
        <v>101</v>
      </c>
      <c r="C52" s="33">
        <v>36</v>
      </c>
      <c r="D52" s="33">
        <v>23</v>
      </c>
      <c r="E52" s="288">
        <v>97</v>
      </c>
      <c r="F52" s="288">
        <v>55</v>
      </c>
      <c r="G52" s="288">
        <v>32</v>
      </c>
      <c r="H52" s="284">
        <f>(Table2.1b[[#This Row],[Applications Filed, 20212]]-Table2.1b[[#This Row],[Applications Filed, 2020]])/Table2.1b[[#This Row],[Applications Filed, 2020]]</f>
        <v>-3.9603960396039604E-2</v>
      </c>
      <c r="I52" s="283">
        <f>(Table2.1b[[#This Row],[Applications Published, 20212]]-Table2.1b[[#This Row],[Applications Published, 2020]])/Table2.1b[[#This Row],[Applications Published, 2020]]</f>
        <v>0.52777777777777779</v>
      </c>
      <c r="J52" s="283">
        <f>(Table2.1b[[#This Row],[Patents Granted, 20212]]-Table2.1b[[#This Row],[Patents Granted, 2020]])/Table2.1b[[#This Row],[Patents Granted, 2020]]</f>
        <v>0.39130434782608697</v>
      </c>
    </row>
    <row r="53" spans="1:10" x14ac:dyDescent="0.4">
      <c r="A53" s="67" t="s">
        <v>212</v>
      </c>
      <c r="B53" s="33">
        <v>69</v>
      </c>
      <c r="C53" s="33">
        <v>20</v>
      </c>
      <c r="D53" s="33">
        <v>15</v>
      </c>
      <c r="E53" s="288">
        <v>51</v>
      </c>
      <c r="F53" s="288">
        <v>26</v>
      </c>
      <c r="G53" s="288">
        <v>14</v>
      </c>
      <c r="H53" s="284">
        <f>(Table2.1b[[#This Row],[Applications Filed, 20212]]-Table2.1b[[#This Row],[Applications Filed, 2020]])/Table2.1b[[#This Row],[Applications Filed, 2020]]</f>
        <v>-0.2608695652173913</v>
      </c>
      <c r="I53" s="283">
        <f>(Table2.1b[[#This Row],[Applications Published, 20212]]-Table2.1b[[#This Row],[Applications Published, 2020]])/Table2.1b[[#This Row],[Applications Published, 2020]]</f>
        <v>0.3</v>
      </c>
      <c r="J53" s="283">
        <f>(Table2.1b[[#This Row],[Patents Granted, 20212]]-Table2.1b[[#This Row],[Patents Granted, 2020]])/Table2.1b[[#This Row],[Patents Granted, 2020]]</f>
        <v>-6.6666666666666666E-2</v>
      </c>
    </row>
    <row r="54" spans="1:10" x14ac:dyDescent="0.4">
      <c r="A54" s="67" t="s">
        <v>213</v>
      </c>
      <c r="B54" s="33">
        <v>535</v>
      </c>
      <c r="C54" s="33">
        <v>486</v>
      </c>
      <c r="D54" s="33">
        <v>611</v>
      </c>
      <c r="E54" s="288">
        <v>414</v>
      </c>
      <c r="F54" s="288">
        <v>482</v>
      </c>
      <c r="G54" s="288">
        <v>588</v>
      </c>
      <c r="H54" s="284">
        <f>(Table2.1b[[#This Row],[Applications Filed, 20212]]-Table2.1b[[#This Row],[Applications Filed, 2020]])/Table2.1b[[#This Row],[Applications Filed, 2020]]</f>
        <v>-0.22616822429906541</v>
      </c>
      <c r="I54" s="283">
        <f>(Table2.1b[[#This Row],[Applications Published, 20212]]-Table2.1b[[#This Row],[Applications Published, 2020]])/Table2.1b[[#This Row],[Applications Published, 2020]]</f>
        <v>-8.23045267489712E-3</v>
      </c>
      <c r="J54" s="283">
        <f>(Table2.1b[[#This Row],[Patents Granted, 20212]]-Table2.1b[[#This Row],[Patents Granted, 2020]])/Table2.1b[[#This Row],[Patents Granted, 2020]]</f>
        <v>-3.7643207855973811E-2</v>
      </c>
    </row>
    <row r="55" spans="1:10" x14ac:dyDescent="0.4">
      <c r="A55" s="67" t="s">
        <v>214</v>
      </c>
      <c r="B55" s="33">
        <v>1</v>
      </c>
      <c r="C55" s="33">
        <v>1</v>
      </c>
      <c r="D55" s="33">
        <v>0</v>
      </c>
      <c r="E55" s="288">
        <v>2</v>
      </c>
      <c r="F55" s="288">
        <v>0</v>
      </c>
      <c r="G55" s="288">
        <v>0</v>
      </c>
      <c r="H55" s="284">
        <f>(Table2.1b[[#This Row],[Applications Filed, 20212]]-Table2.1b[[#This Row],[Applications Filed, 2020]])/Table2.1b[[#This Row],[Applications Filed, 2020]]</f>
        <v>1</v>
      </c>
      <c r="I55" s="283">
        <f>(Table2.1b[[#This Row],[Applications Published, 20212]]-Table2.1b[[#This Row],[Applications Published, 2020]])/Table2.1b[[#This Row],[Applications Published, 2020]]</f>
        <v>-1</v>
      </c>
      <c r="J55" s="283"/>
    </row>
    <row r="56" spans="1:10" x14ac:dyDescent="0.4">
      <c r="A56" s="67" t="s">
        <v>215</v>
      </c>
      <c r="B56" s="33">
        <v>1</v>
      </c>
      <c r="C56" s="33">
        <v>0</v>
      </c>
      <c r="D56" s="33">
        <v>0</v>
      </c>
      <c r="E56" s="288">
        <v>1</v>
      </c>
      <c r="F56" s="288">
        <v>0</v>
      </c>
      <c r="G56" s="288">
        <v>0</v>
      </c>
      <c r="H56" s="284">
        <f>(Table2.1b[[#This Row],[Applications Filed, 20212]]-Table2.1b[[#This Row],[Applications Filed, 2020]])/Table2.1b[[#This Row],[Applications Filed, 2020]]</f>
        <v>0</v>
      </c>
      <c r="I56" s="283"/>
      <c r="J56" s="283"/>
    </row>
    <row r="57" spans="1:10" x14ac:dyDescent="0.4">
      <c r="A57" s="67" t="s">
        <v>216</v>
      </c>
      <c r="B57" s="33">
        <v>1</v>
      </c>
      <c r="C57" s="33">
        <v>1</v>
      </c>
      <c r="D57" s="33">
        <v>1</v>
      </c>
      <c r="E57" s="288">
        <v>1</v>
      </c>
      <c r="F57" s="288">
        <v>0</v>
      </c>
      <c r="G57" s="288">
        <v>1</v>
      </c>
      <c r="H57" s="284">
        <f>(Table2.1b[[#This Row],[Applications Filed, 20212]]-Table2.1b[[#This Row],[Applications Filed, 2020]])/Table2.1b[[#This Row],[Applications Filed, 2020]]</f>
        <v>0</v>
      </c>
      <c r="I57" s="283">
        <f>(Table2.1b[[#This Row],[Applications Published, 20212]]-Table2.1b[[#This Row],[Applications Published, 2020]])/Table2.1b[[#This Row],[Applications Published, 2020]]</f>
        <v>-1</v>
      </c>
      <c r="J57" s="283">
        <f>(Table2.1b[[#This Row],[Patents Granted, 20212]]-Table2.1b[[#This Row],[Patents Granted, 2020]])/Table2.1b[[#This Row],[Patents Granted, 2020]]</f>
        <v>0</v>
      </c>
    </row>
    <row r="58" spans="1:10" x14ac:dyDescent="0.4">
      <c r="A58" s="67" t="s">
        <v>217</v>
      </c>
      <c r="B58" s="33">
        <v>1</v>
      </c>
      <c r="C58" s="33">
        <v>1</v>
      </c>
      <c r="D58" s="33">
        <v>5</v>
      </c>
      <c r="E58" s="288">
        <v>0</v>
      </c>
      <c r="F58" s="288">
        <v>0</v>
      </c>
      <c r="G58" s="288">
        <v>0</v>
      </c>
      <c r="H58" s="284">
        <f>(Table2.1b[[#This Row],[Applications Filed, 20212]]-Table2.1b[[#This Row],[Applications Filed, 2020]])/Table2.1b[[#This Row],[Applications Filed, 2020]]</f>
        <v>-1</v>
      </c>
      <c r="I58" s="283">
        <f>(Table2.1b[[#This Row],[Applications Published, 20212]]-Table2.1b[[#This Row],[Applications Published, 2020]])/Table2.1b[[#This Row],[Applications Published, 2020]]</f>
        <v>-1</v>
      </c>
      <c r="J58" s="283">
        <f>(Table2.1b[[#This Row],[Patents Granted, 20212]]-Table2.1b[[#This Row],[Patents Granted, 2020]])/Table2.1b[[#This Row],[Patents Granted, 2020]]</f>
        <v>-1</v>
      </c>
    </row>
    <row r="59" spans="1:10" x14ac:dyDescent="0.4">
      <c r="A59" s="67" t="s">
        <v>218</v>
      </c>
      <c r="B59" s="33">
        <v>1</v>
      </c>
      <c r="C59" s="33">
        <v>1</v>
      </c>
      <c r="D59" s="33">
        <v>0</v>
      </c>
      <c r="E59" s="288">
        <v>3</v>
      </c>
      <c r="F59" s="288">
        <v>2</v>
      </c>
      <c r="G59" s="288">
        <v>0</v>
      </c>
      <c r="H59" s="284">
        <f>(Table2.1b[[#This Row],[Applications Filed, 20212]]-Table2.1b[[#This Row],[Applications Filed, 2020]])/Table2.1b[[#This Row],[Applications Filed, 2020]]</f>
        <v>2</v>
      </c>
      <c r="I59" s="283">
        <f>(Table2.1b[[#This Row],[Applications Published, 20212]]-Table2.1b[[#This Row],[Applications Published, 2020]])/Table2.1b[[#This Row],[Applications Published, 2020]]</f>
        <v>1</v>
      </c>
      <c r="J59" s="283"/>
    </row>
    <row r="60" spans="1:10" x14ac:dyDescent="0.4">
      <c r="A60" s="67" t="s">
        <v>219</v>
      </c>
      <c r="B60" s="33">
        <v>1</v>
      </c>
      <c r="C60" s="33">
        <v>0</v>
      </c>
      <c r="D60" s="33">
        <v>0</v>
      </c>
      <c r="E60" s="288">
        <v>0</v>
      </c>
      <c r="F60" s="288">
        <v>0</v>
      </c>
      <c r="G60" s="288">
        <v>0</v>
      </c>
      <c r="H60" s="284">
        <f>(Table2.1b[[#This Row],[Applications Filed, 20212]]-Table2.1b[[#This Row],[Applications Filed, 2020]])/Table2.1b[[#This Row],[Applications Filed, 2020]]</f>
        <v>-1</v>
      </c>
      <c r="I60" s="283"/>
      <c r="J60" s="283"/>
    </row>
    <row r="61" spans="1:10" x14ac:dyDescent="0.4">
      <c r="A61" s="67" t="s">
        <v>220</v>
      </c>
      <c r="B61" s="33">
        <v>10</v>
      </c>
      <c r="C61" s="33">
        <v>4</v>
      </c>
      <c r="D61" s="33">
        <v>6</v>
      </c>
      <c r="E61" s="288">
        <v>5</v>
      </c>
      <c r="F61" s="288">
        <v>6</v>
      </c>
      <c r="G61" s="288">
        <v>4</v>
      </c>
      <c r="H61" s="284">
        <f>(Table2.1b[[#This Row],[Applications Filed, 20212]]-Table2.1b[[#This Row],[Applications Filed, 2020]])/Table2.1b[[#This Row],[Applications Filed, 2020]]</f>
        <v>-0.5</v>
      </c>
      <c r="I61" s="283">
        <f>(Table2.1b[[#This Row],[Applications Published, 20212]]-Table2.1b[[#This Row],[Applications Published, 2020]])/Table2.1b[[#This Row],[Applications Published, 2020]]</f>
        <v>0.5</v>
      </c>
      <c r="J61" s="283">
        <f>(Table2.1b[[#This Row],[Patents Granted, 20212]]-Table2.1b[[#This Row],[Patents Granted, 2020]])/Table2.1b[[#This Row],[Patents Granted, 2020]]</f>
        <v>-0.33333333333333331</v>
      </c>
    </row>
    <row r="62" spans="1:10" x14ac:dyDescent="0.4">
      <c r="A62" s="67" t="s">
        <v>221</v>
      </c>
      <c r="B62" s="33">
        <v>1</v>
      </c>
      <c r="C62" s="33">
        <v>0</v>
      </c>
      <c r="D62" s="33">
        <v>0</v>
      </c>
      <c r="E62" s="288">
        <v>2</v>
      </c>
      <c r="F62" s="288">
        <v>0</v>
      </c>
      <c r="G62" s="288">
        <v>0</v>
      </c>
      <c r="H62" s="284">
        <f>(Table2.1b[[#This Row],[Applications Filed, 20212]]-Table2.1b[[#This Row],[Applications Filed, 2020]])/Table2.1b[[#This Row],[Applications Filed, 2020]]</f>
        <v>1</v>
      </c>
      <c r="I62" s="283"/>
      <c r="J62" s="283"/>
    </row>
    <row r="63" spans="1:10" x14ac:dyDescent="0.4">
      <c r="A63" s="67" t="s">
        <v>222</v>
      </c>
      <c r="B63" s="33">
        <v>24</v>
      </c>
      <c r="C63" s="33">
        <v>25</v>
      </c>
      <c r="D63" s="33">
        <v>57</v>
      </c>
      <c r="E63" s="288">
        <v>11</v>
      </c>
      <c r="F63" s="288">
        <v>28</v>
      </c>
      <c r="G63" s="288">
        <v>9</v>
      </c>
      <c r="H63" s="284">
        <f>(Table2.1b[[#This Row],[Applications Filed, 20212]]-Table2.1b[[#This Row],[Applications Filed, 2020]])/Table2.1b[[#This Row],[Applications Filed, 2020]]</f>
        <v>-0.54166666666666663</v>
      </c>
      <c r="I63" s="283">
        <f>(Table2.1b[[#This Row],[Applications Published, 20212]]-Table2.1b[[#This Row],[Applications Published, 2020]])/Table2.1b[[#This Row],[Applications Published, 2020]]</f>
        <v>0.12</v>
      </c>
      <c r="J63" s="283">
        <f>(Table2.1b[[#This Row],[Patents Granted, 20212]]-Table2.1b[[#This Row],[Patents Granted, 2020]])/Table2.1b[[#This Row],[Patents Granted, 2020]]</f>
        <v>-0.84210526315789469</v>
      </c>
    </row>
    <row r="64" spans="1:10" x14ac:dyDescent="0.4">
      <c r="A64" s="67" t="s">
        <v>223</v>
      </c>
      <c r="B64" s="33">
        <v>1</v>
      </c>
      <c r="C64" s="33">
        <v>0</v>
      </c>
      <c r="D64" s="33">
        <v>5</v>
      </c>
      <c r="E64" s="288">
        <v>0</v>
      </c>
      <c r="F64" s="288">
        <v>0</v>
      </c>
      <c r="G64" s="288">
        <v>3</v>
      </c>
      <c r="H64" s="284">
        <f>(Table2.1b[[#This Row],[Applications Filed, 20212]]-Table2.1b[[#This Row],[Applications Filed, 2020]])/Table2.1b[[#This Row],[Applications Filed, 2020]]</f>
        <v>-1</v>
      </c>
      <c r="I64" s="283"/>
      <c r="J64" s="283">
        <f>(Table2.1b[[#This Row],[Patents Granted, 20212]]-Table2.1b[[#This Row],[Patents Granted, 2020]])/Table2.1b[[#This Row],[Patents Granted, 2020]]</f>
        <v>-0.4</v>
      </c>
    </row>
    <row r="65" spans="1:10" x14ac:dyDescent="0.4">
      <c r="A65" s="67" t="s">
        <v>224</v>
      </c>
      <c r="B65" s="33">
        <v>8</v>
      </c>
      <c r="C65" s="33">
        <v>9</v>
      </c>
      <c r="D65" s="33">
        <v>12</v>
      </c>
      <c r="E65" s="288">
        <v>6</v>
      </c>
      <c r="F65" s="288">
        <v>7</v>
      </c>
      <c r="G65" s="288">
        <v>5</v>
      </c>
      <c r="H65" s="284">
        <f>(Table2.1b[[#This Row],[Applications Filed, 20212]]-Table2.1b[[#This Row],[Applications Filed, 2020]])/Table2.1b[[#This Row],[Applications Filed, 2020]]</f>
        <v>-0.25</v>
      </c>
      <c r="I65" s="283">
        <f>(Table2.1b[[#This Row],[Applications Published, 20212]]-Table2.1b[[#This Row],[Applications Published, 2020]])/Table2.1b[[#This Row],[Applications Published, 2020]]</f>
        <v>-0.22222222222222221</v>
      </c>
      <c r="J65" s="283">
        <f>(Table2.1b[[#This Row],[Patents Granted, 20212]]-Table2.1b[[#This Row],[Patents Granted, 2020]])/Table2.1b[[#This Row],[Patents Granted, 2020]]</f>
        <v>-0.58333333333333337</v>
      </c>
    </row>
    <row r="66" spans="1:10" x14ac:dyDescent="0.4">
      <c r="A66" s="67" t="s">
        <v>225</v>
      </c>
      <c r="B66" s="33">
        <v>10</v>
      </c>
      <c r="C66" s="33">
        <v>3</v>
      </c>
      <c r="D66" s="33">
        <v>1</v>
      </c>
      <c r="E66" s="288">
        <v>28</v>
      </c>
      <c r="F66" s="288">
        <v>4</v>
      </c>
      <c r="G66" s="288">
        <v>1</v>
      </c>
      <c r="H66" s="284">
        <f>(Table2.1b[[#This Row],[Applications Filed, 20212]]-Table2.1b[[#This Row],[Applications Filed, 2020]])/Table2.1b[[#This Row],[Applications Filed, 2020]]</f>
        <v>1.8</v>
      </c>
      <c r="I66" s="283">
        <f>(Table2.1b[[#This Row],[Applications Published, 20212]]-Table2.1b[[#This Row],[Applications Published, 2020]])/Table2.1b[[#This Row],[Applications Published, 2020]]</f>
        <v>0.33333333333333331</v>
      </c>
      <c r="J66" s="283">
        <f>(Table2.1b[[#This Row],[Patents Granted, 20212]]-Table2.1b[[#This Row],[Patents Granted, 2020]])/Table2.1b[[#This Row],[Patents Granted, 2020]]</f>
        <v>0</v>
      </c>
    </row>
    <row r="67" spans="1:10" x14ac:dyDescent="0.4">
      <c r="A67" s="67" t="s">
        <v>226</v>
      </c>
      <c r="B67" s="33">
        <v>0</v>
      </c>
      <c r="C67" s="33">
        <v>0</v>
      </c>
      <c r="D67" s="33">
        <v>0</v>
      </c>
      <c r="E67" s="288">
        <v>0</v>
      </c>
      <c r="F67" s="288">
        <v>1</v>
      </c>
      <c r="G67" s="288">
        <v>0</v>
      </c>
      <c r="H67" s="284"/>
      <c r="I67" s="283"/>
      <c r="J67" s="283"/>
    </row>
    <row r="68" spans="1:10" x14ac:dyDescent="0.4">
      <c r="A68" s="67" t="s">
        <v>227</v>
      </c>
      <c r="B68" s="33">
        <v>3</v>
      </c>
      <c r="C68" s="33">
        <v>0</v>
      </c>
      <c r="D68" s="33">
        <v>0</v>
      </c>
      <c r="E68" s="288">
        <v>1</v>
      </c>
      <c r="F68" s="288">
        <v>0</v>
      </c>
      <c r="G68" s="288">
        <v>0</v>
      </c>
      <c r="H68" s="284">
        <f>(Table2.1b[[#This Row],[Applications Filed, 20212]]-Table2.1b[[#This Row],[Applications Filed, 2020]])/Table2.1b[[#This Row],[Applications Filed, 2020]]</f>
        <v>-0.66666666666666663</v>
      </c>
      <c r="I68" s="283"/>
      <c r="J68" s="283"/>
    </row>
    <row r="69" spans="1:10" x14ac:dyDescent="0.4">
      <c r="A69" s="67" t="s">
        <v>228</v>
      </c>
      <c r="B69" s="33">
        <v>29</v>
      </c>
      <c r="C69" s="33">
        <v>0</v>
      </c>
      <c r="D69" s="33">
        <v>0</v>
      </c>
      <c r="E69" s="288">
        <v>20</v>
      </c>
      <c r="F69" s="288">
        <v>2</v>
      </c>
      <c r="G69" s="288">
        <v>0</v>
      </c>
      <c r="H69" s="284">
        <f>(Table2.1b[[#This Row],[Applications Filed, 20212]]-Table2.1b[[#This Row],[Applications Filed, 2020]])/Table2.1b[[#This Row],[Applications Filed, 2020]]</f>
        <v>-0.31034482758620691</v>
      </c>
      <c r="I69" s="283"/>
      <c r="J69" s="283"/>
    </row>
    <row r="70" spans="1:10" x14ac:dyDescent="0.4">
      <c r="A70" s="67" t="s">
        <v>229</v>
      </c>
      <c r="B70" s="33">
        <v>19</v>
      </c>
      <c r="C70" s="33">
        <v>8</v>
      </c>
      <c r="D70" s="33">
        <v>1</v>
      </c>
      <c r="E70" s="288">
        <v>10</v>
      </c>
      <c r="F70" s="288">
        <v>4</v>
      </c>
      <c r="G70" s="288">
        <v>3</v>
      </c>
      <c r="H70" s="284">
        <f>(Table2.1b[[#This Row],[Applications Filed, 20212]]-Table2.1b[[#This Row],[Applications Filed, 2020]])/Table2.1b[[#This Row],[Applications Filed, 2020]]</f>
        <v>-0.47368421052631576</v>
      </c>
      <c r="I70" s="283">
        <f>(Table2.1b[[#This Row],[Applications Published, 20212]]-Table2.1b[[#This Row],[Applications Published, 2020]])/Table2.1b[[#This Row],[Applications Published, 2020]]</f>
        <v>-0.5</v>
      </c>
      <c r="J70" s="283">
        <f>(Table2.1b[[#This Row],[Patents Granted, 20212]]-Table2.1b[[#This Row],[Patents Granted, 2020]])/Table2.1b[[#This Row],[Patents Granted, 2020]]</f>
        <v>2</v>
      </c>
    </row>
    <row r="71" spans="1:10" x14ac:dyDescent="0.4">
      <c r="A71" s="67" t="s">
        <v>230</v>
      </c>
      <c r="B71" s="33">
        <v>1</v>
      </c>
      <c r="C71" s="33">
        <v>0</v>
      </c>
      <c r="D71" s="33">
        <v>0</v>
      </c>
      <c r="E71" s="288">
        <v>1</v>
      </c>
      <c r="F71" s="288">
        <v>1</v>
      </c>
      <c r="G71" s="288">
        <v>0</v>
      </c>
      <c r="H71" s="284">
        <f>(Table2.1b[[#This Row],[Applications Filed, 20212]]-Table2.1b[[#This Row],[Applications Filed, 2020]])/Table2.1b[[#This Row],[Applications Filed, 2020]]</f>
        <v>0</v>
      </c>
      <c r="I71" s="283"/>
      <c r="J71" s="283"/>
    </row>
    <row r="72" spans="1:10" x14ac:dyDescent="0.4">
      <c r="A72" s="67" t="s">
        <v>231</v>
      </c>
      <c r="B72" s="33">
        <v>1</v>
      </c>
      <c r="C72" s="33">
        <v>0</v>
      </c>
      <c r="D72" s="33">
        <v>0</v>
      </c>
      <c r="E72" s="288">
        <v>0</v>
      </c>
      <c r="F72" s="288">
        <v>1</v>
      </c>
      <c r="G72" s="288">
        <v>0</v>
      </c>
      <c r="H72" s="284">
        <f>(Table2.1b[[#This Row],[Applications Filed, 20212]]-Table2.1b[[#This Row],[Applications Filed, 2020]])/Table2.1b[[#This Row],[Applications Filed, 2020]]</f>
        <v>-1</v>
      </c>
      <c r="I72" s="283"/>
      <c r="J72" s="283"/>
    </row>
    <row r="73" spans="1:10" x14ac:dyDescent="0.4">
      <c r="A73" s="3" t="s">
        <v>508</v>
      </c>
      <c r="B73" s="288">
        <v>0</v>
      </c>
      <c r="C73" s="288">
        <v>0</v>
      </c>
      <c r="D73" s="288">
        <v>0</v>
      </c>
      <c r="E73" s="288">
        <v>2</v>
      </c>
      <c r="F73" s="288">
        <v>2</v>
      </c>
      <c r="G73" s="288">
        <v>0</v>
      </c>
      <c r="H73" s="284"/>
      <c r="I73" s="283"/>
      <c r="J73" s="283"/>
    </row>
    <row r="74" spans="1:10" x14ac:dyDescent="0.4">
      <c r="A74" s="3" t="s">
        <v>758</v>
      </c>
      <c r="B74" s="288">
        <v>0</v>
      </c>
      <c r="C74" s="288">
        <v>0</v>
      </c>
      <c r="D74" s="288">
        <v>0</v>
      </c>
      <c r="E74" s="288">
        <v>2</v>
      </c>
      <c r="F74" s="288">
        <v>0</v>
      </c>
      <c r="G74" s="288">
        <v>0</v>
      </c>
      <c r="H74" s="284"/>
      <c r="I74" s="283"/>
      <c r="J74" s="283"/>
    </row>
    <row r="75" spans="1:10" x14ac:dyDescent="0.4">
      <c r="A75" s="67" t="s">
        <v>232</v>
      </c>
      <c r="B75" s="33">
        <v>180</v>
      </c>
      <c r="C75" s="33">
        <v>78</v>
      </c>
      <c r="D75" s="33">
        <v>81</v>
      </c>
      <c r="E75" s="288">
        <v>185</v>
      </c>
      <c r="F75" s="288">
        <v>107</v>
      </c>
      <c r="G75" s="288">
        <v>96</v>
      </c>
      <c r="H75" s="284">
        <f>(Table2.1b[[#This Row],[Applications Filed, 20212]]-Table2.1b[[#This Row],[Applications Filed, 2020]])/Table2.1b[[#This Row],[Applications Filed, 2020]]</f>
        <v>2.7777777777777776E-2</v>
      </c>
      <c r="I75" s="283">
        <f>(Table2.1b[[#This Row],[Applications Published, 20212]]-Table2.1b[[#This Row],[Applications Published, 2020]])/Table2.1b[[#This Row],[Applications Published, 2020]]</f>
        <v>0.37179487179487181</v>
      </c>
      <c r="J75" s="283">
        <f>(Table2.1b[[#This Row],[Patents Granted, 20212]]-Table2.1b[[#This Row],[Patents Granted, 2020]])/Table2.1b[[#This Row],[Patents Granted, 2020]]</f>
        <v>0.18518518518518517</v>
      </c>
    </row>
    <row r="76" spans="1:10" x14ac:dyDescent="0.4">
      <c r="A76" s="67" t="s">
        <v>233</v>
      </c>
      <c r="B76" s="33">
        <v>57</v>
      </c>
      <c r="C76" s="33">
        <v>48</v>
      </c>
      <c r="D76" s="33">
        <v>48</v>
      </c>
      <c r="E76" s="288">
        <v>56</v>
      </c>
      <c r="F76" s="288">
        <v>37</v>
      </c>
      <c r="G76" s="288">
        <v>67</v>
      </c>
      <c r="H76" s="284">
        <f>(Table2.1b[[#This Row],[Applications Filed, 20212]]-Table2.1b[[#This Row],[Applications Filed, 2020]])/Table2.1b[[#This Row],[Applications Filed, 2020]]</f>
        <v>-1.7543859649122806E-2</v>
      </c>
      <c r="I76" s="283">
        <f>(Table2.1b[[#This Row],[Applications Published, 20212]]-Table2.1b[[#This Row],[Applications Published, 2020]])/Table2.1b[[#This Row],[Applications Published, 2020]]</f>
        <v>-0.22916666666666666</v>
      </c>
      <c r="J76" s="283">
        <f>(Table2.1b[[#This Row],[Patents Granted, 20212]]-Table2.1b[[#This Row],[Patents Granted, 2020]])/Table2.1b[[#This Row],[Patents Granted, 2020]]</f>
        <v>0.39583333333333331</v>
      </c>
    </row>
    <row r="77" spans="1:10" x14ac:dyDescent="0.4">
      <c r="A77" s="67" t="s">
        <v>234</v>
      </c>
      <c r="B77" s="33">
        <v>3</v>
      </c>
      <c r="C77" s="33">
        <v>1</v>
      </c>
      <c r="D77" s="33">
        <v>0</v>
      </c>
      <c r="E77" s="288">
        <v>8</v>
      </c>
      <c r="F77" s="288">
        <v>0</v>
      </c>
      <c r="G77" s="288">
        <v>0</v>
      </c>
      <c r="H77" s="284">
        <f>(Table2.1b[[#This Row],[Applications Filed, 20212]]-Table2.1b[[#This Row],[Applications Filed, 2020]])/Table2.1b[[#This Row],[Applications Filed, 2020]]</f>
        <v>1.6666666666666667</v>
      </c>
      <c r="I77" s="283">
        <f>(Table2.1b[[#This Row],[Applications Published, 20212]]-Table2.1b[[#This Row],[Applications Published, 2020]])/Table2.1b[[#This Row],[Applications Published, 2020]]</f>
        <v>-1</v>
      </c>
      <c r="J77" s="283"/>
    </row>
    <row r="78" spans="1:10" x14ac:dyDescent="0.4">
      <c r="A78" s="67" t="s">
        <v>235</v>
      </c>
      <c r="B78" s="33">
        <v>3</v>
      </c>
      <c r="C78" s="33">
        <v>0</v>
      </c>
      <c r="D78" s="33">
        <v>0</v>
      </c>
      <c r="E78" s="33">
        <v>0</v>
      </c>
      <c r="F78" s="33">
        <v>1</v>
      </c>
      <c r="G78" s="33">
        <v>0</v>
      </c>
      <c r="H78" s="284">
        <f>(Table2.1b[[#This Row],[Applications Filed, 20212]]-Table2.1b[[#This Row],[Applications Filed, 2020]])/Table2.1b[[#This Row],[Applications Filed, 2020]]</f>
        <v>-1</v>
      </c>
      <c r="I78" s="283"/>
      <c r="J78" s="283"/>
    </row>
    <row r="79" spans="1:10" x14ac:dyDescent="0.4">
      <c r="A79" s="67" t="s">
        <v>236</v>
      </c>
      <c r="B79" s="33">
        <v>364</v>
      </c>
      <c r="C79" s="33">
        <v>187</v>
      </c>
      <c r="D79" s="33">
        <v>196</v>
      </c>
      <c r="E79" s="288">
        <v>347</v>
      </c>
      <c r="F79" s="288">
        <v>233</v>
      </c>
      <c r="G79" s="288">
        <v>250</v>
      </c>
      <c r="H79" s="284">
        <f>(Table2.1b[[#This Row],[Applications Filed, 20212]]-Table2.1b[[#This Row],[Applications Filed, 2020]])/Table2.1b[[#This Row],[Applications Filed, 2020]]</f>
        <v>-4.6703296703296704E-2</v>
      </c>
      <c r="I79" s="283">
        <f>(Table2.1b[[#This Row],[Applications Published, 20212]]-Table2.1b[[#This Row],[Applications Published, 2020]])/Table2.1b[[#This Row],[Applications Published, 2020]]</f>
        <v>0.24598930481283424</v>
      </c>
      <c r="J79" s="283">
        <f>(Table2.1b[[#This Row],[Patents Granted, 20212]]-Table2.1b[[#This Row],[Patents Granted, 2020]])/Table2.1b[[#This Row],[Patents Granted, 2020]]</f>
        <v>0.27551020408163263</v>
      </c>
    </row>
    <row r="80" spans="1:10" x14ac:dyDescent="0.4">
      <c r="A80" s="67" t="s">
        <v>237</v>
      </c>
      <c r="B80" s="33">
        <v>1</v>
      </c>
      <c r="C80" s="33">
        <v>0</v>
      </c>
      <c r="D80" s="33">
        <v>0</v>
      </c>
      <c r="E80" s="33">
        <v>0</v>
      </c>
      <c r="F80" s="33">
        <v>0</v>
      </c>
      <c r="G80" s="33">
        <v>0</v>
      </c>
      <c r="H80" s="284">
        <f>(Table2.1b[[#This Row],[Applications Filed, 20212]]-Table2.1b[[#This Row],[Applications Filed, 2020]])/Table2.1b[[#This Row],[Applications Filed, 2020]]</f>
        <v>-1</v>
      </c>
      <c r="I80" s="283"/>
      <c r="J80" s="283"/>
    </row>
    <row r="81" spans="1:10" x14ac:dyDescent="0.4">
      <c r="A81" s="67" t="s">
        <v>238</v>
      </c>
      <c r="B81" s="33">
        <v>7</v>
      </c>
      <c r="C81" s="33">
        <v>2</v>
      </c>
      <c r="D81" s="33">
        <v>0</v>
      </c>
      <c r="E81" s="288">
        <v>3</v>
      </c>
      <c r="F81" s="288">
        <v>0</v>
      </c>
      <c r="G81" s="288">
        <v>2</v>
      </c>
      <c r="H81" s="284">
        <f>(Table2.1b[[#This Row],[Applications Filed, 20212]]-Table2.1b[[#This Row],[Applications Filed, 2020]])/Table2.1b[[#This Row],[Applications Filed, 2020]]</f>
        <v>-0.5714285714285714</v>
      </c>
      <c r="I81" s="283">
        <f>(Table2.1b[[#This Row],[Applications Published, 20212]]-Table2.1b[[#This Row],[Applications Published, 2020]])/Table2.1b[[#This Row],[Applications Published, 2020]]</f>
        <v>-1</v>
      </c>
      <c r="J81" s="283"/>
    </row>
    <row r="82" spans="1:10" x14ac:dyDescent="0.4">
      <c r="A82" s="67" t="s">
        <v>239</v>
      </c>
      <c r="B82" s="33">
        <v>0</v>
      </c>
      <c r="C82" s="33">
        <v>1</v>
      </c>
      <c r="D82" s="33">
        <v>0</v>
      </c>
      <c r="E82" s="288">
        <v>1</v>
      </c>
      <c r="F82" s="288">
        <v>0</v>
      </c>
      <c r="G82" s="288">
        <v>0</v>
      </c>
      <c r="H82" s="284"/>
      <c r="I82" s="283">
        <f>(Table2.1b[[#This Row],[Applications Published, 20212]]-Table2.1b[[#This Row],[Applications Published, 2020]])/Table2.1b[[#This Row],[Applications Published, 2020]]</f>
        <v>-1</v>
      </c>
      <c r="J82" s="283"/>
    </row>
    <row r="83" spans="1:10" x14ac:dyDescent="0.4">
      <c r="A83" s="67" t="s">
        <v>240</v>
      </c>
      <c r="B83" s="33">
        <v>1</v>
      </c>
      <c r="C83" s="33">
        <v>1</v>
      </c>
      <c r="D83" s="33">
        <v>1</v>
      </c>
      <c r="E83" s="288">
        <v>1</v>
      </c>
      <c r="F83" s="288">
        <v>1</v>
      </c>
      <c r="G83" s="288">
        <v>2</v>
      </c>
      <c r="H83" s="284">
        <f>(Table2.1b[[#This Row],[Applications Filed, 20212]]-Table2.1b[[#This Row],[Applications Filed, 2020]])/Table2.1b[[#This Row],[Applications Filed, 2020]]</f>
        <v>0</v>
      </c>
      <c r="I83" s="283">
        <f>(Table2.1b[[#This Row],[Applications Published, 20212]]-Table2.1b[[#This Row],[Applications Published, 2020]])/Table2.1b[[#This Row],[Applications Published, 2020]]</f>
        <v>0</v>
      </c>
      <c r="J83" s="283">
        <f>(Table2.1b[[#This Row],[Patents Granted, 20212]]-Table2.1b[[#This Row],[Patents Granted, 2020]])/Table2.1b[[#This Row],[Patents Granted, 2020]]</f>
        <v>1</v>
      </c>
    </row>
    <row r="84" spans="1:10" x14ac:dyDescent="0.4">
      <c r="A84" s="67" t="s">
        <v>241</v>
      </c>
      <c r="B84" s="33">
        <v>14</v>
      </c>
      <c r="C84" s="33">
        <v>13</v>
      </c>
      <c r="D84" s="33">
        <v>6</v>
      </c>
      <c r="E84" s="288">
        <v>7</v>
      </c>
      <c r="F84" s="288">
        <v>11</v>
      </c>
      <c r="G84" s="288">
        <v>11</v>
      </c>
      <c r="H84" s="284">
        <f>(Table2.1b[[#This Row],[Applications Filed, 20212]]-Table2.1b[[#This Row],[Applications Filed, 2020]])/Table2.1b[[#This Row],[Applications Filed, 2020]]</f>
        <v>-0.5</v>
      </c>
      <c r="I84" s="283">
        <f>(Table2.1b[[#This Row],[Applications Published, 20212]]-Table2.1b[[#This Row],[Applications Published, 2020]])/Table2.1b[[#This Row],[Applications Published, 2020]]</f>
        <v>-0.15384615384615385</v>
      </c>
      <c r="J84" s="283">
        <f>(Table2.1b[[#This Row],[Patents Granted, 20212]]-Table2.1b[[#This Row],[Patents Granted, 2020]])/Table2.1b[[#This Row],[Patents Granted, 2020]]</f>
        <v>0.83333333333333337</v>
      </c>
    </row>
    <row r="85" spans="1:10" x14ac:dyDescent="0.4">
      <c r="A85" s="67" t="s">
        <v>242</v>
      </c>
      <c r="B85" s="33">
        <v>23</v>
      </c>
      <c r="C85" s="33">
        <v>2</v>
      </c>
      <c r="D85" s="33">
        <v>0</v>
      </c>
      <c r="E85" s="288">
        <v>20</v>
      </c>
      <c r="F85" s="288">
        <v>3</v>
      </c>
      <c r="G85" s="288">
        <v>3</v>
      </c>
      <c r="H85" s="284">
        <f>(Table2.1b[[#This Row],[Applications Filed, 20212]]-Table2.1b[[#This Row],[Applications Filed, 2020]])/Table2.1b[[#This Row],[Applications Filed, 2020]]</f>
        <v>-0.13043478260869565</v>
      </c>
      <c r="I85" s="283">
        <f>(Table2.1b[[#This Row],[Applications Published, 20212]]-Table2.1b[[#This Row],[Applications Published, 2020]])/Table2.1b[[#This Row],[Applications Published, 2020]]</f>
        <v>0.5</v>
      </c>
      <c r="J85" s="283"/>
    </row>
    <row r="86" spans="1:10" x14ac:dyDescent="0.4">
      <c r="A86" s="67" t="s">
        <v>243</v>
      </c>
      <c r="B86" s="33">
        <v>0</v>
      </c>
      <c r="C86" s="33">
        <v>1</v>
      </c>
      <c r="D86" s="33">
        <v>1</v>
      </c>
      <c r="E86" s="288">
        <v>1</v>
      </c>
      <c r="F86" s="288">
        <v>1</v>
      </c>
      <c r="G86" s="288">
        <v>0</v>
      </c>
      <c r="H86" s="284"/>
      <c r="I86" s="283">
        <f>(Table2.1b[[#This Row],[Applications Published, 20212]]-Table2.1b[[#This Row],[Applications Published, 2020]])/Table2.1b[[#This Row],[Applications Published, 2020]]</f>
        <v>0</v>
      </c>
      <c r="J86" s="283">
        <f>(Table2.1b[[#This Row],[Patents Granted, 20212]]-Table2.1b[[#This Row],[Patents Granted, 2020]])/Table2.1b[[#This Row],[Patents Granted, 2020]]</f>
        <v>-1</v>
      </c>
    </row>
    <row r="87" spans="1:10" x14ac:dyDescent="0.4">
      <c r="A87" s="67" t="s">
        <v>244</v>
      </c>
      <c r="B87" s="33">
        <v>0</v>
      </c>
      <c r="C87" s="33">
        <v>0</v>
      </c>
      <c r="D87" s="33">
        <v>3</v>
      </c>
      <c r="E87" s="288">
        <v>2</v>
      </c>
      <c r="F87" s="288">
        <v>2</v>
      </c>
      <c r="G87" s="288">
        <v>0</v>
      </c>
      <c r="H87" s="284"/>
      <c r="I87" s="283"/>
      <c r="J87" s="283">
        <f>(Table2.1b[[#This Row],[Patents Granted, 20212]]-Table2.1b[[#This Row],[Patents Granted, 2020]])/Table2.1b[[#This Row],[Patents Granted, 2020]]</f>
        <v>-1</v>
      </c>
    </row>
    <row r="88" spans="1:10" x14ac:dyDescent="0.4">
      <c r="A88" s="67" t="s">
        <v>245</v>
      </c>
      <c r="B88" s="33">
        <v>185</v>
      </c>
      <c r="C88" s="33">
        <v>124</v>
      </c>
      <c r="D88" s="33">
        <v>140</v>
      </c>
      <c r="E88" s="288">
        <v>185</v>
      </c>
      <c r="F88" s="288">
        <v>178</v>
      </c>
      <c r="G88" s="288">
        <v>160</v>
      </c>
      <c r="H88" s="284">
        <f>(Table2.1b[[#This Row],[Applications Filed, 20212]]-Table2.1b[[#This Row],[Applications Filed, 2020]])/Table2.1b[[#This Row],[Applications Filed, 2020]]</f>
        <v>0</v>
      </c>
      <c r="I88" s="283">
        <f>(Table2.1b[[#This Row],[Applications Published, 20212]]-Table2.1b[[#This Row],[Applications Published, 2020]])/Table2.1b[[#This Row],[Applications Published, 2020]]</f>
        <v>0.43548387096774194</v>
      </c>
      <c r="J88" s="283">
        <f>(Table2.1b[[#This Row],[Patents Granted, 20212]]-Table2.1b[[#This Row],[Patents Granted, 2020]])/Table2.1b[[#This Row],[Patents Granted, 2020]]</f>
        <v>0.14285714285714285</v>
      </c>
    </row>
    <row r="89" spans="1:10" x14ac:dyDescent="0.4">
      <c r="A89" s="67" t="s">
        <v>246</v>
      </c>
      <c r="B89" s="33">
        <v>19</v>
      </c>
      <c r="C89" s="33">
        <v>17</v>
      </c>
      <c r="D89" s="33">
        <v>8</v>
      </c>
      <c r="E89" s="288">
        <v>7</v>
      </c>
      <c r="F89" s="288">
        <v>20</v>
      </c>
      <c r="G89" s="288">
        <v>12</v>
      </c>
      <c r="H89" s="284">
        <f>(Table2.1b[[#This Row],[Applications Filed, 20212]]-Table2.1b[[#This Row],[Applications Filed, 2020]])/Table2.1b[[#This Row],[Applications Filed, 2020]]</f>
        <v>-0.63157894736842102</v>
      </c>
      <c r="I89" s="283">
        <f>(Table2.1b[[#This Row],[Applications Published, 20212]]-Table2.1b[[#This Row],[Applications Published, 2020]])/Table2.1b[[#This Row],[Applications Published, 2020]]</f>
        <v>0.17647058823529413</v>
      </c>
      <c r="J89" s="283">
        <f>(Table2.1b[[#This Row],[Patents Granted, 20212]]-Table2.1b[[#This Row],[Patents Granted, 2020]])/Table2.1b[[#This Row],[Patents Granted, 2020]]</f>
        <v>0.5</v>
      </c>
    </row>
    <row r="90" spans="1:10" x14ac:dyDescent="0.4">
      <c r="A90" s="67" t="s">
        <v>247</v>
      </c>
      <c r="B90" s="33">
        <v>5</v>
      </c>
      <c r="C90" s="33">
        <v>7</v>
      </c>
      <c r="D90" s="33">
        <v>3</v>
      </c>
      <c r="E90" s="288">
        <v>15</v>
      </c>
      <c r="F90" s="288">
        <v>6</v>
      </c>
      <c r="G90" s="288">
        <v>4</v>
      </c>
      <c r="H90" s="284">
        <f>(Table2.1b[[#This Row],[Applications Filed, 20212]]-Table2.1b[[#This Row],[Applications Filed, 2020]])/Table2.1b[[#This Row],[Applications Filed, 2020]]</f>
        <v>2</v>
      </c>
      <c r="I90" s="283">
        <f>(Table2.1b[[#This Row],[Applications Published, 20212]]-Table2.1b[[#This Row],[Applications Published, 2020]])/Table2.1b[[#This Row],[Applications Published, 2020]]</f>
        <v>-0.14285714285714285</v>
      </c>
      <c r="J90" s="283">
        <f>(Table2.1b[[#This Row],[Patents Granted, 20212]]-Table2.1b[[#This Row],[Patents Granted, 2020]])/Table2.1b[[#This Row],[Patents Granted, 2020]]</f>
        <v>0.33333333333333331</v>
      </c>
    </row>
    <row r="91" spans="1:10" x14ac:dyDescent="0.4">
      <c r="A91" s="67" t="s">
        <v>248</v>
      </c>
      <c r="B91" s="33">
        <v>11</v>
      </c>
      <c r="C91" s="33">
        <v>2</v>
      </c>
      <c r="D91" s="33">
        <v>1</v>
      </c>
      <c r="E91" s="288">
        <v>2</v>
      </c>
      <c r="F91" s="288">
        <v>3</v>
      </c>
      <c r="G91" s="288">
        <v>1</v>
      </c>
      <c r="H91" s="284">
        <f>(Table2.1b[[#This Row],[Applications Filed, 20212]]-Table2.1b[[#This Row],[Applications Filed, 2020]])/Table2.1b[[#This Row],[Applications Filed, 2020]]</f>
        <v>-0.81818181818181823</v>
      </c>
      <c r="I91" s="283">
        <f>(Table2.1b[[#This Row],[Applications Published, 20212]]-Table2.1b[[#This Row],[Applications Published, 2020]])/Table2.1b[[#This Row],[Applications Published, 2020]]</f>
        <v>0.5</v>
      </c>
      <c r="J91" s="283">
        <f>(Table2.1b[[#This Row],[Patents Granted, 20212]]-Table2.1b[[#This Row],[Patents Granted, 2020]])/Table2.1b[[#This Row],[Patents Granted, 2020]]</f>
        <v>0</v>
      </c>
    </row>
    <row r="92" spans="1:10" x14ac:dyDescent="0.4">
      <c r="A92" s="3" t="s">
        <v>759</v>
      </c>
      <c r="B92" s="288">
        <v>0</v>
      </c>
      <c r="C92" s="288">
        <v>0</v>
      </c>
      <c r="D92" s="288">
        <v>0</v>
      </c>
      <c r="E92" s="288">
        <v>3</v>
      </c>
      <c r="F92" s="288">
        <v>0</v>
      </c>
      <c r="G92" s="288">
        <v>0</v>
      </c>
      <c r="H92" s="284"/>
      <c r="I92" s="283"/>
      <c r="J92" s="283"/>
    </row>
    <row r="93" spans="1:10" x14ac:dyDescent="0.4">
      <c r="A93" s="3" t="s">
        <v>249</v>
      </c>
      <c r="B93" s="288">
        <v>16</v>
      </c>
      <c r="C93" s="288">
        <v>1</v>
      </c>
      <c r="D93" s="288">
        <v>4</v>
      </c>
      <c r="E93" s="288">
        <v>15</v>
      </c>
      <c r="F93" s="288">
        <v>3</v>
      </c>
      <c r="G93" s="288">
        <v>1</v>
      </c>
      <c r="H93" s="284">
        <f>(Table2.1b[[#This Row],[Applications Filed, 20212]]-Table2.1b[[#This Row],[Applications Filed, 2020]])/Table2.1b[[#This Row],[Applications Filed, 2020]]</f>
        <v>-6.25E-2</v>
      </c>
      <c r="I93" s="283">
        <f>(Table2.1b[[#This Row],[Applications Published, 20212]]-Table2.1b[[#This Row],[Applications Published, 2020]])/Table2.1b[[#This Row],[Applications Published, 2020]]</f>
        <v>2</v>
      </c>
      <c r="J93" s="283">
        <f>(Table2.1b[[#This Row],[Patents Granted, 20212]]-Table2.1b[[#This Row],[Patents Granted, 2020]])/Table2.1b[[#This Row],[Patents Granted, 2020]]</f>
        <v>-0.75</v>
      </c>
    </row>
    <row r="94" spans="1:10" x14ac:dyDescent="0.4">
      <c r="A94" s="67" t="s">
        <v>250</v>
      </c>
      <c r="B94" s="33">
        <v>10</v>
      </c>
      <c r="C94" s="33">
        <v>2</v>
      </c>
      <c r="D94" s="33">
        <v>0</v>
      </c>
      <c r="E94" s="288">
        <v>7</v>
      </c>
      <c r="F94" s="288">
        <v>0</v>
      </c>
      <c r="G94" s="288">
        <v>0</v>
      </c>
      <c r="H94" s="284">
        <f>(Table2.1b[[#This Row],[Applications Filed, 20212]]-Table2.1b[[#This Row],[Applications Filed, 2020]])/Table2.1b[[#This Row],[Applications Filed, 2020]]</f>
        <v>-0.3</v>
      </c>
      <c r="I94" s="283">
        <f>(Table2.1b[[#This Row],[Applications Published, 20212]]-Table2.1b[[#This Row],[Applications Published, 2020]])/Table2.1b[[#This Row],[Applications Published, 2020]]</f>
        <v>-1</v>
      </c>
      <c r="J94" s="283"/>
    </row>
    <row r="95" spans="1:10" x14ac:dyDescent="0.4">
      <c r="A95" s="67" t="s">
        <v>251</v>
      </c>
      <c r="B95" s="33">
        <v>0</v>
      </c>
      <c r="C95" s="33">
        <v>1</v>
      </c>
      <c r="D95" s="33">
        <v>0</v>
      </c>
      <c r="E95" s="288">
        <v>0</v>
      </c>
      <c r="F95" s="288">
        <v>0</v>
      </c>
      <c r="G95" s="288">
        <v>0</v>
      </c>
      <c r="H95" s="284"/>
      <c r="I95" s="283">
        <f>(Table2.1b[[#This Row],[Applications Published, 20212]]-Table2.1b[[#This Row],[Applications Published, 2020]])/Table2.1b[[#This Row],[Applications Published, 2020]]</f>
        <v>-1</v>
      </c>
      <c r="J95" s="283"/>
    </row>
    <row r="96" spans="1:10" x14ac:dyDescent="0.4">
      <c r="A96" s="67" t="s">
        <v>252</v>
      </c>
      <c r="B96" s="33">
        <v>83</v>
      </c>
      <c r="C96" s="33">
        <v>30</v>
      </c>
      <c r="D96" s="33">
        <v>46</v>
      </c>
      <c r="E96" s="288">
        <v>80</v>
      </c>
      <c r="F96" s="288">
        <v>26</v>
      </c>
      <c r="G96" s="288">
        <v>35</v>
      </c>
      <c r="H96" s="284">
        <f>(Table2.1b[[#This Row],[Applications Filed, 20212]]-Table2.1b[[#This Row],[Applications Filed, 2020]])/Table2.1b[[#This Row],[Applications Filed, 2020]]</f>
        <v>-3.614457831325301E-2</v>
      </c>
      <c r="I96" s="283">
        <f>(Table2.1b[[#This Row],[Applications Published, 20212]]-Table2.1b[[#This Row],[Applications Published, 2020]])/Table2.1b[[#This Row],[Applications Published, 2020]]</f>
        <v>-0.13333333333333333</v>
      </c>
      <c r="J96" s="283">
        <f>(Table2.1b[[#This Row],[Patents Granted, 20212]]-Table2.1b[[#This Row],[Patents Granted, 2020]])/Table2.1b[[#This Row],[Patents Granted, 2020]]</f>
        <v>-0.2391304347826087</v>
      </c>
    </row>
    <row r="97" spans="1:10" x14ac:dyDescent="0.4">
      <c r="A97" s="67" t="s">
        <v>253</v>
      </c>
      <c r="B97" s="33">
        <v>4</v>
      </c>
      <c r="C97" s="33">
        <v>0</v>
      </c>
      <c r="D97" s="33">
        <v>0</v>
      </c>
      <c r="E97" s="288">
        <v>2</v>
      </c>
      <c r="F97" s="288">
        <v>0</v>
      </c>
      <c r="G97" s="288">
        <v>1</v>
      </c>
      <c r="H97" s="284">
        <f>(Table2.1b[[#This Row],[Applications Filed, 20212]]-Table2.1b[[#This Row],[Applications Filed, 2020]])/Table2.1b[[#This Row],[Applications Filed, 2020]]</f>
        <v>-0.5</v>
      </c>
      <c r="I97" s="283"/>
      <c r="J97" s="283"/>
    </row>
    <row r="98" spans="1:10" x14ac:dyDescent="0.4">
      <c r="A98" s="67" t="s">
        <v>254</v>
      </c>
      <c r="B98" s="33">
        <v>16</v>
      </c>
      <c r="C98" s="33">
        <v>10</v>
      </c>
      <c r="D98" s="33">
        <v>7</v>
      </c>
      <c r="E98" s="288">
        <v>8</v>
      </c>
      <c r="F98" s="288">
        <v>7</v>
      </c>
      <c r="G98" s="288">
        <v>4</v>
      </c>
      <c r="H98" s="284">
        <f>(Table2.1b[[#This Row],[Applications Filed, 20212]]-Table2.1b[[#This Row],[Applications Filed, 2020]])/Table2.1b[[#This Row],[Applications Filed, 2020]]</f>
        <v>-0.5</v>
      </c>
      <c r="I98" s="283">
        <f>(Table2.1b[[#This Row],[Applications Published, 20212]]-Table2.1b[[#This Row],[Applications Published, 2020]])/Table2.1b[[#This Row],[Applications Published, 2020]]</f>
        <v>-0.3</v>
      </c>
      <c r="J98" s="283">
        <f>(Table2.1b[[#This Row],[Patents Granted, 20212]]-Table2.1b[[#This Row],[Patents Granted, 2020]])/Table2.1b[[#This Row],[Patents Granted, 2020]]</f>
        <v>-0.42857142857142855</v>
      </c>
    </row>
    <row r="99" spans="1:10" x14ac:dyDescent="0.4">
      <c r="A99" s="67" t="s">
        <v>255</v>
      </c>
      <c r="B99" s="33">
        <v>37</v>
      </c>
      <c r="C99" s="33">
        <v>17</v>
      </c>
      <c r="D99" s="33">
        <v>14</v>
      </c>
      <c r="E99" s="288">
        <v>39</v>
      </c>
      <c r="F99" s="288">
        <v>20</v>
      </c>
      <c r="G99" s="288">
        <v>14</v>
      </c>
      <c r="H99" s="284">
        <f>(Table2.1b[[#This Row],[Applications Filed, 20212]]-Table2.1b[[#This Row],[Applications Filed, 2020]])/Table2.1b[[#This Row],[Applications Filed, 2020]]</f>
        <v>5.4054054054054057E-2</v>
      </c>
      <c r="I99" s="283">
        <f>(Table2.1b[[#This Row],[Applications Published, 20212]]-Table2.1b[[#This Row],[Applications Published, 2020]])/Table2.1b[[#This Row],[Applications Published, 2020]]</f>
        <v>0.17647058823529413</v>
      </c>
      <c r="J99" s="283">
        <f>(Table2.1b[[#This Row],[Patents Granted, 20212]]-Table2.1b[[#This Row],[Patents Granted, 2020]])/Table2.1b[[#This Row],[Patents Granted, 2020]]</f>
        <v>0</v>
      </c>
    </row>
    <row r="100" spans="1:10" x14ac:dyDescent="0.4">
      <c r="A100" s="67" t="s">
        <v>256</v>
      </c>
      <c r="B100" s="33">
        <v>44</v>
      </c>
      <c r="C100" s="33">
        <v>9</v>
      </c>
      <c r="D100" s="33">
        <v>16</v>
      </c>
      <c r="E100" s="288">
        <v>50</v>
      </c>
      <c r="F100" s="288">
        <v>11</v>
      </c>
      <c r="G100" s="288">
        <v>6</v>
      </c>
      <c r="H100" s="284">
        <f>(Table2.1b[[#This Row],[Applications Filed, 20212]]-Table2.1b[[#This Row],[Applications Filed, 2020]])/Table2.1b[[#This Row],[Applications Filed, 2020]]</f>
        <v>0.13636363636363635</v>
      </c>
      <c r="I100" s="283">
        <f>(Table2.1b[[#This Row],[Applications Published, 20212]]-Table2.1b[[#This Row],[Applications Published, 2020]])/Table2.1b[[#This Row],[Applications Published, 2020]]</f>
        <v>0.22222222222222221</v>
      </c>
      <c r="J100" s="283">
        <f>(Table2.1b[[#This Row],[Patents Granted, 20212]]-Table2.1b[[#This Row],[Patents Granted, 2020]])/Table2.1b[[#This Row],[Patents Granted, 2020]]</f>
        <v>-0.625</v>
      </c>
    </row>
    <row r="101" spans="1:10" x14ac:dyDescent="0.4">
      <c r="A101" s="67" t="s">
        <v>257</v>
      </c>
      <c r="B101" s="33">
        <v>8</v>
      </c>
      <c r="C101" s="33">
        <v>0</v>
      </c>
      <c r="D101" s="33">
        <v>1</v>
      </c>
      <c r="E101" s="288">
        <v>6</v>
      </c>
      <c r="F101" s="288">
        <v>4</v>
      </c>
      <c r="G101" s="288">
        <v>0</v>
      </c>
      <c r="H101" s="284">
        <f>(Table2.1b[[#This Row],[Applications Filed, 20212]]-Table2.1b[[#This Row],[Applications Filed, 2020]])/Table2.1b[[#This Row],[Applications Filed, 2020]]</f>
        <v>-0.25</v>
      </c>
      <c r="I101" s="283"/>
      <c r="J101" s="283">
        <f>(Table2.1b[[#This Row],[Patents Granted, 20212]]-Table2.1b[[#This Row],[Patents Granted, 2020]])/Table2.1b[[#This Row],[Patents Granted, 2020]]</f>
        <v>-1</v>
      </c>
    </row>
    <row r="102" spans="1:10" x14ac:dyDescent="0.4">
      <c r="A102" s="67" t="s">
        <v>258</v>
      </c>
      <c r="B102" s="33">
        <v>150</v>
      </c>
      <c r="C102" s="33">
        <v>30</v>
      </c>
      <c r="D102" s="33">
        <v>32</v>
      </c>
      <c r="E102" s="288">
        <v>125</v>
      </c>
      <c r="F102" s="288">
        <v>33</v>
      </c>
      <c r="G102" s="288">
        <v>21</v>
      </c>
      <c r="H102" s="284">
        <f>(Table2.1b[[#This Row],[Applications Filed, 20212]]-Table2.1b[[#This Row],[Applications Filed, 2020]])/Table2.1b[[#This Row],[Applications Filed, 2020]]</f>
        <v>-0.16666666666666666</v>
      </c>
      <c r="I102" s="283">
        <f>(Table2.1b[[#This Row],[Applications Published, 20212]]-Table2.1b[[#This Row],[Applications Published, 2020]])/Table2.1b[[#This Row],[Applications Published, 2020]]</f>
        <v>0.1</v>
      </c>
      <c r="J102" s="283">
        <f>(Table2.1b[[#This Row],[Patents Granted, 20212]]-Table2.1b[[#This Row],[Patents Granted, 2020]])/Table2.1b[[#This Row],[Patents Granted, 2020]]</f>
        <v>-0.34375</v>
      </c>
    </row>
    <row r="103" spans="1:10" x14ac:dyDescent="0.4">
      <c r="A103" s="67" t="s">
        <v>259</v>
      </c>
      <c r="B103" s="33">
        <v>340</v>
      </c>
      <c r="C103" s="33">
        <v>113</v>
      </c>
      <c r="D103" s="33">
        <v>75</v>
      </c>
      <c r="E103" s="288">
        <v>357</v>
      </c>
      <c r="F103" s="288">
        <v>120</v>
      </c>
      <c r="G103" s="288">
        <v>99</v>
      </c>
      <c r="H103" s="284">
        <f>(Table2.1b[[#This Row],[Applications Filed, 20212]]-Table2.1b[[#This Row],[Applications Filed, 2020]])/Table2.1b[[#This Row],[Applications Filed, 2020]]</f>
        <v>0.05</v>
      </c>
      <c r="I103" s="283">
        <f>(Table2.1b[[#This Row],[Applications Published, 20212]]-Table2.1b[[#This Row],[Applications Published, 2020]])/Table2.1b[[#This Row],[Applications Published, 2020]]</f>
        <v>6.1946902654867256E-2</v>
      </c>
      <c r="J103" s="283">
        <f>(Table2.1b[[#This Row],[Patents Granted, 20212]]-Table2.1b[[#This Row],[Patents Granted, 2020]])/Table2.1b[[#This Row],[Patents Granted, 2020]]</f>
        <v>0.32</v>
      </c>
    </row>
    <row r="104" spans="1:10" x14ac:dyDescent="0.4">
      <c r="A104" s="67" t="s">
        <v>260</v>
      </c>
      <c r="B104" s="33">
        <v>119</v>
      </c>
      <c r="C104" s="33">
        <v>100</v>
      </c>
      <c r="D104" s="33">
        <v>89</v>
      </c>
      <c r="E104" s="288">
        <v>88</v>
      </c>
      <c r="F104" s="288">
        <v>117</v>
      </c>
      <c r="G104" s="288">
        <v>92</v>
      </c>
      <c r="H104" s="284">
        <f>(Table2.1b[[#This Row],[Applications Filed, 20212]]-Table2.1b[[#This Row],[Applications Filed, 2020]])/Table2.1b[[#This Row],[Applications Filed, 2020]]</f>
        <v>-0.26050420168067229</v>
      </c>
      <c r="I104" s="283">
        <f>(Table2.1b[[#This Row],[Applications Published, 20212]]-Table2.1b[[#This Row],[Applications Published, 2020]])/Table2.1b[[#This Row],[Applications Published, 2020]]</f>
        <v>0.17</v>
      </c>
      <c r="J104" s="283">
        <f>(Table2.1b[[#This Row],[Patents Granted, 20212]]-Table2.1b[[#This Row],[Patents Granted, 2020]])/Table2.1b[[#This Row],[Patents Granted, 2020]]</f>
        <v>3.3707865168539325E-2</v>
      </c>
    </row>
    <row r="105" spans="1:10" x14ac:dyDescent="0.4">
      <c r="A105" s="67" t="s">
        <v>261</v>
      </c>
      <c r="B105" s="33">
        <v>4</v>
      </c>
      <c r="C105" s="33">
        <v>3</v>
      </c>
      <c r="D105" s="33">
        <v>2</v>
      </c>
      <c r="E105" s="288">
        <v>7</v>
      </c>
      <c r="F105" s="288">
        <v>2</v>
      </c>
      <c r="G105" s="288">
        <v>0</v>
      </c>
      <c r="H105" s="284">
        <f>(Table2.1b[[#This Row],[Applications Filed, 20212]]-Table2.1b[[#This Row],[Applications Filed, 2020]])/Table2.1b[[#This Row],[Applications Filed, 2020]]</f>
        <v>0.75</v>
      </c>
      <c r="I105" s="283">
        <f>(Table2.1b[[#This Row],[Applications Published, 20212]]-Table2.1b[[#This Row],[Applications Published, 2020]])/Table2.1b[[#This Row],[Applications Published, 2020]]</f>
        <v>-0.33333333333333331</v>
      </c>
      <c r="J105" s="283">
        <f>(Table2.1b[[#This Row],[Patents Granted, 20212]]-Table2.1b[[#This Row],[Patents Granted, 2020]])/Table2.1b[[#This Row],[Patents Granted, 2020]]</f>
        <v>-1</v>
      </c>
    </row>
    <row r="106" spans="1:10" x14ac:dyDescent="0.4">
      <c r="A106" s="67" t="s">
        <v>262</v>
      </c>
      <c r="B106" s="33">
        <v>0</v>
      </c>
      <c r="C106" s="33">
        <v>0</v>
      </c>
      <c r="D106" s="33">
        <v>0</v>
      </c>
      <c r="E106" s="288">
        <v>1</v>
      </c>
      <c r="F106" s="288">
        <v>0</v>
      </c>
      <c r="G106" s="288">
        <v>0</v>
      </c>
      <c r="H106" s="284"/>
      <c r="I106" s="283"/>
      <c r="J106" s="283"/>
    </row>
    <row r="107" spans="1:10" x14ac:dyDescent="0.4">
      <c r="A107" s="67" t="s">
        <v>263</v>
      </c>
      <c r="B107" s="33">
        <v>1</v>
      </c>
      <c r="C107" s="33">
        <v>0</v>
      </c>
      <c r="D107" s="33">
        <v>0</v>
      </c>
      <c r="E107" s="288">
        <v>0</v>
      </c>
      <c r="F107" s="288">
        <v>0</v>
      </c>
      <c r="G107" s="288">
        <v>0</v>
      </c>
      <c r="H107" s="284">
        <f>(Table2.1b[[#This Row],[Applications Filed, 20212]]-Table2.1b[[#This Row],[Applications Filed, 2020]])/Table2.1b[[#This Row],[Applications Filed, 2020]]</f>
        <v>-1</v>
      </c>
      <c r="I107" s="283"/>
      <c r="J107" s="283"/>
    </row>
    <row r="108" spans="1:10" x14ac:dyDescent="0.4">
      <c r="A108" s="67" t="s">
        <v>264</v>
      </c>
      <c r="B108" s="33">
        <v>14</v>
      </c>
      <c r="C108" s="33">
        <v>5</v>
      </c>
      <c r="D108" s="33">
        <v>2</v>
      </c>
      <c r="E108" s="288">
        <v>26</v>
      </c>
      <c r="F108" s="288">
        <v>23</v>
      </c>
      <c r="G108" s="288">
        <v>1</v>
      </c>
      <c r="H108" s="284">
        <f>(Table2.1b[[#This Row],[Applications Filed, 20212]]-Table2.1b[[#This Row],[Applications Filed, 2020]])/Table2.1b[[#This Row],[Applications Filed, 2020]]</f>
        <v>0.8571428571428571</v>
      </c>
      <c r="I108" s="283">
        <f>(Table2.1b[[#This Row],[Applications Published, 20212]]-Table2.1b[[#This Row],[Applications Published, 2020]])/Table2.1b[[#This Row],[Applications Published, 2020]]</f>
        <v>3.6</v>
      </c>
      <c r="J108" s="283">
        <f>(Table2.1b[[#This Row],[Patents Granted, 20212]]-Table2.1b[[#This Row],[Patents Granted, 2020]])/Table2.1b[[#This Row],[Patents Granted, 2020]]</f>
        <v>-0.5</v>
      </c>
    </row>
    <row r="109" spans="1:10" x14ac:dyDescent="0.4">
      <c r="A109" s="67" t="s">
        <v>265</v>
      </c>
      <c r="B109" s="33">
        <v>2</v>
      </c>
      <c r="C109" s="33">
        <v>1</v>
      </c>
      <c r="D109" s="33">
        <v>2</v>
      </c>
      <c r="E109" s="288">
        <v>0</v>
      </c>
      <c r="F109" s="288">
        <v>0</v>
      </c>
      <c r="G109" s="288">
        <v>1</v>
      </c>
      <c r="H109" s="284">
        <f>(Table2.1b[[#This Row],[Applications Filed, 20212]]-Table2.1b[[#This Row],[Applications Filed, 2020]])/Table2.1b[[#This Row],[Applications Filed, 2020]]</f>
        <v>-1</v>
      </c>
      <c r="I109" s="283">
        <f>(Table2.1b[[#This Row],[Applications Published, 20212]]-Table2.1b[[#This Row],[Applications Published, 2020]])/Table2.1b[[#This Row],[Applications Published, 2020]]</f>
        <v>-1</v>
      </c>
      <c r="J109" s="283">
        <f>(Table2.1b[[#This Row],[Patents Granted, 20212]]-Table2.1b[[#This Row],[Patents Granted, 2020]])/Table2.1b[[#This Row],[Patents Granted, 2020]]</f>
        <v>-0.5</v>
      </c>
    </row>
    <row r="110" spans="1:10" x14ac:dyDescent="0.4">
      <c r="A110" s="67" t="s">
        <v>266</v>
      </c>
      <c r="B110" s="33">
        <v>0</v>
      </c>
      <c r="C110" s="33">
        <v>0</v>
      </c>
      <c r="D110" s="33">
        <v>0</v>
      </c>
      <c r="E110" s="288">
        <v>3</v>
      </c>
      <c r="F110" s="288">
        <v>0</v>
      </c>
      <c r="G110" s="288">
        <v>0</v>
      </c>
      <c r="H110" s="284"/>
      <c r="I110" s="283"/>
      <c r="J110" s="283"/>
    </row>
    <row r="111" spans="1:10" x14ac:dyDescent="0.4">
      <c r="A111" s="67" t="s">
        <v>267</v>
      </c>
      <c r="B111" s="33">
        <v>2</v>
      </c>
      <c r="C111" s="33">
        <v>2</v>
      </c>
      <c r="D111" s="33">
        <v>0</v>
      </c>
      <c r="E111" s="288">
        <v>2</v>
      </c>
      <c r="F111" s="288">
        <v>0</v>
      </c>
      <c r="G111" s="288">
        <v>1</v>
      </c>
      <c r="H111" s="284">
        <f>(Table2.1b[[#This Row],[Applications Filed, 20212]]-Table2.1b[[#This Row],[Applications Filed, 2020]])/Table2.1b[[#This Row],[Applications Filed, 2020]]</f>
        <v>0</v>
      </c>
      <c r="I111" s="283">
        <f>(Table2.1b[[#This Row],[Applications Published, 20212]]-Table2.1b[[#This Row],[Applications Published, 2020]])/Table2.1b[[#This Row],[Applications Published, 2020]]</f>
        <v>-1</v>
      </c>
      <c r="J111" s="283"/>
    </row>
    <row r="112" spans="1:10" x14ac:dyDescent="0.4">
      <c r="A112" s="67" t="s">
        <v>268</v>
      </c>
      <c r="B112" s="33">
        <v>10</v>
      </c>
      <c r="C112" s="33">
        <v>7</v>
      </c>
      <c r="D112" s="33">
        <v>2</v>
      </c>
      <c r="E112" s="288">
        <v>20</v>
      </c>
      <c r="F112" s="288">
        <v>20</v>
      </c>
      <c r="G112" s="288">
        <v>16</v>
      </c>
      <c r="H112" s="284">
        <f>(Table2.1b[[#This Row],[Applications Filed, 20212]]-Table2.1b[[#This Row],[Applications Filed, 2020]])/Table2.1b[[#This Row],[Applications Filed, 2020]]</f>
        <v>1</v>
      </c>
      <c r="I112" s="283">
        <f>(Table2.1b[[#This Row],[Applications Published, 20212]]-Table2.1b[[#This Row],[Applications Published, 2020]])/Table2.1b[[#This Row],[Applications Published, 2020]]</f>
        <v>1.8571428571428572</v>
      </c>
      <c r="J112" s="283">
        <f>(Table2.1b[[#This Row],[Patents Granted, 20212]]-Table2.1b[[#This Row],[Patents Granted, 2020]])/Table2.1b[[#This Row],[Patents Granted, 2020]]</f>
        <v>7</v>
      </c>
    </row>
    <row r="113" spans="1:10" x14ac:dyDescent="0.4">
      <c r="A113" s="67" t="s">
        <v>269</v>
      </c>
      <c r="B113" s="33">
        <v>0</v>
      </c>
      <c r="C113" s="33">
        <v>0</v>
      </c>
      <c r="D113" s="33">
        <v>0</v>
      </c>
      <c r="E113" s="288">
        <v>0</v>
      </c>
      <c r="F113" s="288">
        <v>0</v>
      </c>
      <c r="G113" s="288">
        <v>1</v>
      </c>
      <c r="H113" s="284"/>
      <c r="I113" s="283"/>
      <c r="J113" s="283"/>
    </row>
    <row r="114" spans="1:10" x14ac:dyDescent="0.4">
      <c r="A114" s="67" t="s">
        <v>270</v>
      </c>
      <c r="B114" s="33">
        <v>2391</v>
      </c>
      <c r="C114" s="33">
        <v>1827</v>
      </c>
      <c r="D114" s="33">
        <v>2370</v>
      </c>
      <c r="E114" s="288">
        <v>2586</v>
      </c>
      <c r="F114" s="288">
        <v>2152</v>
      </c>
      <c r="G114" s="288">
        <v>2763</v>
      </c>
      <c r="H114" s="284">
        <f>(Table2.1b[[#This Row],[Applications Filed, 20212]]-Table2.1b[[#This Row],[Applications Filed, 2020]])/Table2.1b[[#This Row],[Applications Filed, 2020]]</f>
        <v>8.1555834378920958E-2</v>
      </c>
      <c r="I114" s="283">
        <f>(Table2.1b[[#This Row],[Applications Published, 20212]]-Table2.1b[[#This Row],[Applications Published, 2020]])/Table2.1b[[#This Row],[Applications Published, 2020]]</f>
        <v>0.17788724685276408</v>
      </c>
      <c r="J114" s="283">
        <f>(Table2.1b[[#This Row],[Patents Granted, 20212]]-Table2.1b[[#This Row],[Patents Granted, 2020]])/Table2.1b[[#This Row],[Patents Granted, 2020]]</f>
        <v>0.16582278481012658</v>
      </c>
    </row>
    <row r="115" spans="1:10" x14ac:dyDescent="0.4">
      <c r="A115" s="67" t="s">
        <v>526</v>
      </c>
      <c r="B115" s="33">
        <v>0</v>
      </c>
      <c r="C115" s="33">
        <v>0</v>
      </c>
      <c r="D115" s="33">
        <v>0</v>
      </c>
      <c r="E115" s="288">
        <v>1</v>
      </c>
      <c r="F115" s="288">
        <v>0</v>
      </c>
      <c r="G115" s="288">
        <v>0</v>
      </c>
      <c r="H115" s="284"/>
      <c r="I115" s="283"/>
      <c r="J115" s="283"/>
    </row>
    <row r="116" spans="1:10" x14ac:dyDescent="0.4">
      <c r="A116" s="67" t="s">
        <v>271</v>
      </c>
      <c r="B116" s="33">
        <v>11</v>
      </c>
      <c r="C116" s="33">
        <v>3</v>
      </c>
      <c r="D116" s="33">
        <v>0</v>
      </c>
      <c r="E116" s="246">
        <v>15</v>
      </c>
      <c r="F116" s="246">
        <v>41</v>
      </c>
      <c r="G116" s="246">
        <v>4</v>
      </c>
      <c r="H116" s="284">
        <f>(Table2.1b[[#This Row],[Applications Filed, 20212]]-Table2.1b[[#This Row],[Applications Filed, 2020]])/Table2.1b[[#This Row],[Applications Filed, 2020]]</f>
        <v>0.36363636363636365</v>
      </c>
      <c r="I116" s="283">
        <f>(Table2.1b[[#This Row],[Applications Published, 20212]]-Table2.1b[[#This Row],[Applications Published, 2020]])/Table2.1b[[#This Row],[Applications Published, 2020]]</f>
        <v>12.666666666666666</v>
      </c>
      <c r="J116" s="283"/>
    </row>
    <row r="117" spans="1:10" x14ac:dyDescent="0.4">
      <c r="A117" s="9"/>
      <c r="E117" s="9"/>
      <c r="F117" s="9"/>
      <c r="G117" s="9"/>
      <c r="H117" s="73"/>
      <c r="I117" s="73"/>
      <c r="J117" s="73"/>
    </row>
    <row r="118" spans="1:10" x14ac:dyDescent="0.4">
      <c r="A118" s="82"/>
      <c r="B118" s="86"/>
      <c r="C118" s="86"/>
      <c r="D118" s="86"/>
      <c r="E118" s="86"/>
      <c r="F118" s="86"/>
      <c r="G118" s="86"/>
      <c r="H118" s="285"/>
      <c r="I118" s="285"/>
      <c r="J118" s="286" t="s">
        <v>127</v>
      </c>
    </row>
    <row r="119" spans="1:10" x14ac:dyDescent="0.4">
      <c r="A119" s="12" t="s">
        <v>92</v>
      </c>
    </row>
    <row r="120" spans="1:10" x14ac:dyDescent="0.4">
      <c r="A120" s="10" t="s">
        <v>272</v>
      </c>
      <c r="B120" s="183"/>
      <c r="C120" s="183"/>
      <c r="D120" s="183"/>
    </row>
    <row r="121" spans="1:10" ht="103.5" x14ac:dyDescent="0.4">
      <c r="A121" s="183" t="s">
        <v>273</v>
      </c>
      <c r="E121" s="183"/>
      <c r="F121" s="183"/>
      <c r="G121" s="183"/>
      <c r="H121" s="183"/>
      <c r="I121" s="183"/>
      <c r="J121" s="183"/>
    </row>
    <row r="130" ht="28.5" customHeight="1" x14ac:dyDescent="0.4"/>
  </sheetData>
  <phoneticPr fontId="31" type="noConversion"/>
  <hyperlinks>
    <hyperlink ref="J1" location="Contents!A1" display="Contents" xr:uid="{D2BF4C90-DE20-4395-8A83-72A983375CF2}"/>
    <hyperlink ref="J2" location="Notes!A1" display="Notes" xr:uid="{B63137D1-569B-4FA8-A36C-D701E95F98B8}"/>
  </hyperlink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FB712-7BB8-45DC-8AEE-89BA40AC374B}">
  <dimension ref="A1:G19"/>
  <sheetViews>
    <sheetView workbookViewId="0"/>
  </sheetViews>
  <sheetFormatPr defaultColWidth="8.88671875" defaultRowHeight="15" x14ac:dyDescent="0.4"/>
  <cols>
    <col min="1" max="1" width="30.6640625" style="5" customWidth="1"/>
    <col min="2" max="2" width="21.5546875" style="14" customWidth="1"/>
    <col min="3" max="3" width="26.109375" style="14" customWidth="1"/>
    <col min="4" max="4" width="15.33203125" style="14" bestFit="1" customWidth="1"/>
    <col min="5" max="5" width="13.33203125" style="5" customWidth="1"/>
    <col min="6" max="6" width="12.33203125" style="5" customWidth="1"/>
    <col min="7" max="7" width="20.109375" style="5" customWidth="1"/>
    <col min="8" max="16384" width="8.88671875" style="5"/>
  </cols>
  <sheetData>
    <row r="1" spans="1:7" x14ac:dyDescent="0.4">
      <c r="A1" s="6" t="s">
        <v>274</v>
      </c>
      <c r="E1" s="6"/>
      <c r="G1" s="90" t="s">
        <v>108</v>
      </c>
    </row>
    <row r="2" spans="1:7" ht="44.25" customHeight="1" x14ac:dyDescent="0.4">
      <c r="A2" s="116" t="s">
        <v>159</v>
      </c>
      <c r="E2" s="8"/>
      <c r="G2" s="115" t="s">
        <v>92</v>
      </c>
    </row>
    <row r="3" spans="1:7" ht="28.15" thickBot="1" x14ac:dyDescent="0.45">
      <c r="A3" s="125" t="s">
        <v>275</v>
      </c>
      <c r="B3" s="199" t="s">
        <v>276</v>
      </c>
      <c r="C3" s="199" t="s">
        <v>277</v>
      </c>
      <c r="D3" s="199" t="s">
        <v>278</v>
      </c>
      <c r="E3" s="127" t="s">
        <v>279</v>
      </c>
      <c r="F3" s="127" t="s">
        <v>280</v>
      </c>
      <c r="G3" s="127" t="s">
        <v>281</v>
      </c>
    </row>
    <row r="4" spans="1:7" s="129" customFormat="1" ht="19.5" customHeight="1" x14ac:dyDescent="0.4">
      <c r="A4" s="49">
        <v>2020</v>
      </c>
      <c r="B4" s="68">
        <v>18324</v>
      </c>
      <c r="C4" s="24">
        <v>2327</v>
      </c>
      <c r="D4" s="24">
        <v>20651</v>
      </c>
      <c r="E4" s="200">
        <v>7133</v>
      </c>
      <c r="F4" s="200">
        <v>2639</v>
      </c>
      <c r="G4" s="200">
        <v>9772</v>
      </c>
    </row>
    <row r="5" spans="1:7" ht="33.75" customHeight="1" x14ac:dyDescent="0.4">
      <c r="A5" s="67">
        <v>2021</v>
      </c>
      <c r="B5" s="68">
        <v>16497</v>
      </c>
      <c r="C5" s="65">
        <v>2355</v>
      </c>
      <c r="D5" s="65">
        <v>18852</v>
      </c>
      <c r="E5" s="200">
        <v>7540</v>
      </c>
      <c r="F5" s="200">
        <v>3355</v>
      </c>
      <c r="G5" s="200">
        <v>10895</v>
      </c>
    </row>
    <row r="6" spans="1:7" ht="18.75" customHeight="1" x14ac:dyDescent="0.4">
      <c r="A6" s="67" t="s">
        <v>919</v>
      </c>
      <c r="B6" s="248">
        <f>(B5-B4)/B4</f>
        <v>-9.9705304518664051E-2</v>
      </c>
      <c r="C6" s="248">
        <f t="shared" ref="C6:G6" si="0">(C5-C4)/C4</f>
        <v>1.2032660077352814E-2</v>
      </c>
      <c r="D6" s="248">
        <f t="shared" si="0"/>
        <v>-8.7114425451551986E-2</v>
      </c>
      <c r="E6" s="248">
        <f t="shared" si="0"/>
        <v>5.7058741062666479E-2</v>
      </c>
      <c r="F6" s="248">
        <f t="shared" si="0"/>
        <v>0.27131489200454717</v>
      </c>
      <c r="G6" s="248">
        <f t="shared" si="0"/>
        <v>0.11492018010642653</v>
      </c>
    </row>
    <row r="7" spans="1:7" x14ac:dyDescent="0.4">
      <c r="A7" s="82"/>
      <c r="B7" s="86"/>
      <c r="C7" s="86"/>
      <c r="D7" s="86"/>
    </row>
    <row r="8" spans="1:7" x14ac:dyDescent="0.4">
      <c r="A8" s="12"/>
    </row>
    <row r="9" spans="1:7" x14ac:dyDescent="0.4">
      <c r="A9" s="10"/>
      <c r="B9" s="183"/>
      <c r="C9" s="183"/>
      <c r="D9" s="183"/>
    </row>
    <row r="10" spans="1:7" x14ac:dyDescent="0.4">
      <c r="A10" s="183"/>
    </row>
    <row r="19" ht="28.5" customHeight="1" x14ac:dyDescent="0.4"/>
  </sheetData>
  <hyperlinks>
    <hyperlink ref="G1" location="Contents!A1" display="Contents" xr:uid="{553D6ADE-4F6E-4F27-A54F-767C8501408A}"/>
    <hyperlink ref="G2" location="Notes!A1" display="Notes" xr:uid="{18E102BA-7BC2-4918-BED8-C16D8C3E2606}"/>
  </hyperlinks>
  <pageMargins left="0.7" right="0.7" top="0.75" bottom="0.75" header="0.3" footer="0.3"/>
  <pageSetup paperSize="9" orientation="portrait"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6A7E2-37E5-4F0F-9C5A-0D6CA9B47E91}">
  <dimension ref="A1:H32"/>
  <sheetViews>
    <sheetView workbookViewId="0"/>
  </sheetViews>
  <sheetFormatPr defaultColWidth="8.88671875" defaultRowHeight="15" x14ac:dyDescent="0.4"/>
  <cols>
    <col min="1" max="1" width="10" style="5" customWidth="1"/>
    <col min="2" max="2" width="32.88671875" style="5" customWidth="1"/>
    <col min="3" max="3" width="20.21875" style="14" customWidth="1"/>
    <col min="4" max="4" width="15.21875" style="14" customWidth="1"/>
    <col min="5" max="5" width="21.109375" style="14" customWidth="1"/>
    <col min="6" max="6" width="16.109375" style="14" customWidth="1"/>
    <col min="7" max="7" width="21.109375" style="5" customWidth="1"/>
    <col min="8" max="8" width="16.109375" style="5" customWidth="1"/>
    <col min="9" max="16384" width="8.88671875" style="5"/>
  </cols>
  <sheetData>
    <row r="1" spans="1:8" ht="15.75" x14ac:dyDescent="0.4">
      <c r="A1" s="6" t="s">
        <v>282</v>
      </c>
      <c r="B1" s="6"/>
      <c r="H1" s="90" t="s">
        <v>108</v>
      </c>
    </row>
    <row r="2" spans="1:8" x14ac:dyDescent="0.4">
      <c r="A2" s="7" t="s">
        <v>159</v>
      </c>
      <c r="B2" s="7"/>
      <c r="H2" s="115" t="s">
        <v>92</v>
      </c>
    </row>
    <row r="3" spans="1:8" ht="68.25" customHeight="1" x14ac:dyDescent="0.4">
      <c r="A3" s="85" t="s">
        <v>283</v>
      </c>
      <c r="B3" s="85" t="s">
        <v>284</v>
      </c>
      <c r="C3" s="133" t="s">
        <v>134</v>
      </c>
      <c r="D3" s="117" t="s">
        <v>135</v>
      </c>
      <c r="E3" s="133" t="s">
        <v>162</v>
      </c>
      <c r="F3" s="117" t="s">
        <v>163</v>
      </c>
      <c r="G3" s="189" t="s">
        <v>285</v>
      </c>
      <c r="H3" s="127" t="s">
        <v>286</v>
      </c>
    </row>
    <row r="4" spans="1:8" ht="14.25" customHeight="1" x14ac:dyDescent="0.4">
      <c r="A4" s="122" t="s">
        <v>287</v>
      </c>
      <c r="B4" s="123" t="s">
        <v>288</v>
      </c>
      <c r="C4" s="231">
        <v>164</v>
      </c>
      <c r="D4" s="230">
        <v>124</v>
      </c>
      <c r="E4" s="231">
        <v>171</v>
      </c>
      <c r="F4" s="230">
        <v>168</v>
      </c>
      <c r="G4" s="249">
        <f>(Table2.2[[#This Row],[Applications Published, 20212]]-Table2.2[[#This Row],[Applications Published, 2020]])/Table2.2[[#This Row],[Applications Published, 2020]]</f>
        <v>4.2682926829268296E-2</v>
      </c>
      <c r="H4" s="249">
        <f>(Table2.2[[#This Row],[Patents Granted, 20212]]-Table2.2[[#This Row],[Patents Granted, 2020]])/Table2.2[[#This Row],[Patents Granted, 2020]]</f>
        <v>0.35483870967741937</v>
      </c>
    </row>
    <row r="5" spans="1:8" x14ac:dyDescent="0.4">
      <c r="A5" s="36" t="s">
        <v>289</v>
      </c>
      <c r="B5" s="9" t="s">
        <v>290</v>
      </c>
      <c r="C5" s="16">
        <v>90</v>
      </c>
      <c r="D5" s="33">
        <v>77</v>
      </c>
      <c r="E5" s="16">
        <v>110</v>
      </c>
      <c r="F5" s="33">
        <v>81</v>
      </c>
      <c r="G5" s="249">
        <f>(Table2.2[[#This Row],[Applications Published, 20212]]-Table2.2[[#This Row],[Applications Published, 2020]])/Table2.2[[#This Row],[Applications Published, 2020]]</f>
        <v>0.22222222222222221</v>
      </c>
      <c r="H5" s="249">
        <f>(Table2.2[[#This Row],[Patents Granted, 20212]]-Table2.2[[#This Row],[Patents Granted, 2020]])/Table2.2[[#This Row],[Patents Granted, 2020]]</f>
        <v>5.1948051948051951E-2</v>
      </c>
    </row>
    <row r="6" spans="1:8" x14ac:dyDescent="0.4">
      <c r="A6" s="36" t="s">
        <v>291</v>
      </c>
      <c r="B6" s="9" t="s">
        <v>292</v>
      </c>
      <c r="C6" s="16">
        <v>493</v>
      </c>
      <c r="D6" s="33">
        <v>356</v>
      </c>
      <c r="E6" s="16">
        <v>564</v>
      </c>
      <c r="F6" s="33">
        <v>413</v>
      </c>
      <c r="G6" s="249">
        <f>(Table2.2[[#This Row],[Applications Published, 20212]]-Table2.2[[#This Row],[Applications Published, 2020]])/Table2.2[[#This Row],[Applications Published, 2020]]</f>
        <v>0.1440162271805274</v>
      </c>
      <c r="H6" s="249">
        <f>(Table2.2[[#This Row],[Patents Granted, 20212]]-Table2.2[[#This Row],[Patents Granted, 2020]])/Table2.2[[#This Row],[Patents Granted, 2020]]</f>
        <v>0.1601123595505618</v>
      </c>
    </row>
    <row r="7" spans="1:8" x14ac:dyDescent="0.4">
      <c r="A7" s="36" t="s">
        <v>293</v>
      </c>
      <c r="B7" s="9" t="s">
        <v>294</v>
      </c>
      <c r="C7" s="16">
        <v>916</v>
      </c>
      <c r="D7" s="33">
        <v>766</v>
      </c>
      <c r="E7" s="16">
        <v>1194</v>
      </c>
      <c r="F7" s="33">
        <v>891</v>
      </c>
      <c r="G7" s="249">
        <f>(Table2.2[[#This Row],[Applications Published, 20212]]-Table2.2[[#This Row],[Applications Published, 2020]])/Table2.2[[#This Row],[Applications Published, 2020]]</f>
        <v>0.30349344978165937</v>
      </c>
      <c r="H7" s="249">
        <f>(Table2.2[[#This Row],[Patents Granted, 20212]]-Table2.2[[#This Row],[Patents Granted, 2020]])/Table2.2[[#This Row],[Patents Granted, 2020]]</f>
        <v>0.16318537859007834</v>
      </c>
    </row>
    <row r="8" spans="1:8" x14ac:dyDescent="0.4">
      <c r="A8" s="36" t="s">
        <v>295</v>
      </c>
      <c r="B8" s="9" t="s">
        <v>296</v>
      </c>
      <c r="C8" s="16">
        <v>251</v>
      </c>
      <c r="D8" s="33">
        <v>192</v>
      </c>
      <c r="E8" s="16">
        <v>254</v>
      </c>
      <c r="F8" s="33">
        <v>261</v>
      </c>
      <c r="G8" s="249">
        <f>(Table2.2[[#This Row],[Applications Published, 20212]]-Table2.2[[#This Row],[Applications Published, 2020]])/Table2.2[[#This Row],[Applications Published, 2020]]</f>
        <v>1.1952191235059761E-2</v>
      </c>
      <c r="H8" s="249">
        <f>(Table2.2[[#This Row],[Patents Granted, 20212]]-Table2.2[[#This Row],[Patents Granted, 2020]])/Table2.2[[#This Row],[Patents Granted, 2020]]</f>
        <v>0.359375</v>
      </c>
    </row>
    <row r="9" spans="1:8" x14ac:dyDescent="0.4">
      <c r="A9" s="36" t="s">
        <v>297</v>
      </c>
      <c r="B9" s="9" t="s">
        <v>298</v>
      </c>
      <c r="C9" s="16">
        <v>362</v>
      </c>
      <c r="D9" s="33">
        <v>257</v>
      </c>
      <c r="E9" s="16">
        <v>385</v>
      </c>
      <c r="F9" s="33">
        <v>345</v>
      </c>
      <c r="G9" s="249">
        <f>(Table2.2[[#This Row],[Applications Published, 20212]]-Table2.2[[#This Row],[Applications Published, 2020]])/Table2.2[[#This Row],[Applications Published, 2020]]</f>
        <v>6.3535911602209949E-2</v>
      </c>
      <c r="H9" s="249">
        <f>(Table2.2[[#This Row],[Patents Granted, 20212]]-Table2.2[[#This Row],[Patents Granted, 2020]])/Table2.2[[#This Row],[Patents Granted, 2020]]</f>
        <v>0.34241245136186771</v>
      </c>
    </row>
    <row r="10" spans="1:8" x14ac:dyDescent="0.4">
      <c r="A10" s="36" t="s">
        <v>299</v>
      </c>
      <c r="B10" s="9" t="s">
        <v>300</v>
      </c>
      <c r="C10" s="16">
        <v>95</v>
      </c>
      <c r="D10" s="33">
        <v>92</v>
      </c>
      <c r="E10" s="16">
        <v>56</v>
      </c>
      <c r="F10" s="33">
        <v>75</v>
      </c>
      <c r="G10" s="249">
        <f>(Table2.2[[#This Row],[Applications Published, 20212]]-Table2.2[[#This Row],[Applications Published, 2020]])/Table2.2[[#This Row],[Applications Published, 2020]]</f>
        <v>-0.41052631578947368</v>
      </c>
      <c r="H10" s="249">
        <f>(Table2.2[[#This Row],[Patents Granted, 20212]]-Table2.2[[#This Row],[Patents Granted, 2020]])/Table2.2[[#This Row],[Patents Granted, 2020]]</f>
        <v>-0.18478260869565216</v>
      </c>
    </row>
    <row r="11" spans="1:8" x14ac:dyDescent="0.4">
      <c r="A11" s="36" t="s">
        <v>301</v>
      </c>
      <c r="B11" s="9" t="s">
        <v>302</v>
      </c>
      <c r="C11" s="16">
        <v>1114</v>
      </c>
      <c r="D11" s="33">
        <v>929</v>
      </c>
      <c r="E11" s="16">
        <v>1163</v>
      </c>
      <c r="F11" s="33">
        <v>1038</v>
      </c>
      <c r="G11" s="249">
        <f>(Table2.2[[#This Row],[Applications Published, 20212]]-Table2.2[[#This Row],[Applications Published, 2020]])/Table2.2[[#This Row],[Applications Published, 2020]]</f>
        <v>4.3985637342908439E-2</v>
      </c>
      <c r="H11" s="249">
        <f>(Table2.2[[#This Row],[Patents Granted, 20212]]-Table2.2[[#This Row],[Patents Granted, 2020]])/Table2.2[[#This Row],[Patents Granted, 2020]]</f>
        <v>0.11733046286329386</v>
      </c>
    </row>
    <row r="12" spans="1:8" x14ac:dyDescent="0.4">
      <c r="A12" s="36" t="s">
        <v>303</v>
      </c>
      <c r="B12" s="9" t="s">
        <v>304</v>
      </c>
      <c r="C12" s="16">
        <v>19</v>
      </c>
      <c r="D12" s="33">
        <v>12</v>
      </c>
      <c r="E12" s="16">
        <v>3</v>
      </c>
      <c r="F12" s="33">
        <v>9</v>
      </c>
      <c r="G12" s="249">
        <f>(Table2.2[[#This Row],[Applications Published, 20212]]-Table2.2[[#This Row],[Applications Published, 2020]])/Table2.2[[#This Row],[Applications Published, 2020]]</f>
        <v>-0.84210526315789469</v>
      </c>
      <c r="H12" s="249">
        <f>(Table2.2[[#This Row],[Patents Granted, 20212]]-Table2.2[[#This Row],[Patents Granted, 2020]])/Table2.2[[#This Row],[Patents Granted, 2020]]</f>
        <v>-0.25</v>
      </c>
    </row>
    <row r="13" spans="1:8" x14ac:dyDescent="0.4">
      <c r="A13" s="37" t="s">
        <v>305</v>
      </c>
      <c r="B13" s="9" t="s">
        <v>306</v>
      </c>
      <c r="C13" s="16">
        <v>384</v>
      </c>
      <c r="D13" s="33">
        <v>336</v>
      </c>
      <c r="E13" s="16">
        <v>502</v>
      </c>
      <c r="F13" s="33">
        <v>468</v>
      </c>
      <c r="G13" s="249">
        <f>(Table2.2[[#This Row],[Applications Published, 20212]]-Table2.2[[#This Row],[Applications Published, 2020]])/Table2.2[[#This Row],[Applications Published, 2020]]</f>
        <v>0.30729166666666669</v>
      </c>
      <c r="H13" s="249">
        <f>(Table2.2[[#This Row],[Patents Granted, 20212]]-Table2.2[[#This Row],[Patents Granted, 2020]])/Table2.2[[#This Row],[Patents Granted, 2020]]</f>
        <v>0.39285714285714285</v>
      </c>
    </row>
    <row r="14" spans="1:8" x14ac:dyDescent="0.4">
      <c r="A14" s="37" t="s">
        <v>307</v>
      </c>
      <c r="B14" s="9" t="s">
        <v>308</v>
      </c>
      <c r="C14" s="16">
        <v>80</v>
      </c>
      <c r="D14" s="33">
        <v>54</v>
      </c>
      <c r="E14" s="16">
        <v>89</v>
      </c>
      <c r="F14" s="33">
        <v>49</v>
      </c>
      <c r="G14" s="249">
        <f>(Table2.2[[#This Row],[Applications Published, 20212]]-Table2.2[[#This Row],[Applications Published, 2020]])/Table2.2[[#This Row],[Applications Published, 2020]]</f>
        <v>0.1125</v>
      </c>
      <c r="H14" s="249">
        <f>(Table2.2[[#This Row],[Patents Granted, 20212]]-Table2.2[[#This Row],[Patents Granted, 2020]])/Table2.2[[#This Row],[Patents Granted, 2020]]</f>
        <v>-9.2592592592592587E-2</v>
      </c>
    </row>
    <row r="15" spans="1:8" x14ac:dyDescent="0.4">
      <c r="A15" s="37" t="s">
        <v>309</v>
      </c>
      <c r="B15" s="9" t="s">
        <v>310</v>
      </c>
      <c r="C15" s="16">
        <v>1</v>
      </c>
      <c r="D15" s="33">
        <v>2</v>
      </c>
      <c r="E15" s="289">
        <v>0</v>
      </c>
      <c r="F15" s="33">
        <v>0</v>
      </c>
      <c r="G15" s="249">
        <f>(Table2.2[[#This Row],[Applications Published, 20212]]-Table2.2[[#This Row],[Applications Published, 2020]])/Table2.2[[#This Row],[Applications Published, 2020]]</f>
        <v>-1</v>
      </c>
      <c r="H15" s="249">
        <f>(Table2.2[[#This Row],[Patents Granted, 20212]]-Table2.2[[#This Row],[Patents Granted, 2020]])/Table2.2[[#This Row],[Patents Granted, 2020]]</f>
        <v>-1</v>
      </c>
    </row>
    <row r="16" spans="1:8" x14ac:dyDescent="0.4">
      <c r="A16" s="37" t="s">
        <v>311</v>
      </c>
      <c r="B16" s="9" t="s">
        <v>312</v>
      </c>
      <c r="C16" s="16">
        <v>53</v>
      </c>
      <c r="D16" s="33">
        <v>13</v>
      </c>
      <c r="E16" s="16">
        <v>51</v>
      </c>
      <c r="F16" s="33">
        <v>24</v>
      </c>
      <c r="G16" s="249">
        <f>(Table2.2[[#This Row],[Applications Published, 20212]]-Table2.2[[#This Row],[Applications Published, 2020]])/Table2.2[[#This Row],[Applications Published, 2020]]</f>
        <v>-3.7735849056603772E-2</v>
      </c>
      <c r="H16" s="249">
        <f>(Table2.2[[#This Row],[Patents Granted, 20212]]-Table2.2[[#This Row],[Patents Granted, 2020]])/Table2.2[[#This Row],[Patents Granted, 2020]]</f>
        <v>0.84615384615384615</v>
      </c>
    </row>
    <row r="17" spans="1:8" x14ac:dyDescent="0.4">
      <c r="A17" s="37" t="s">
        <v>313</v>
      </c>
      <c r="B17" s="9" t="s">
        <v>314</v>
      </c>
      <c r="C17" s="16">
        <v>7</v>
      </c>
      <c r="D17" s="33">
        <v>8</v>
      </c>
      <c r="E17" s="16">
        <v>10</v>
      </c>
      <c r="F17" s="33">
        <v>6</v>
      </c>
      <c r="G17" s="249">
        <f>(Table2.2[[#This Row],[Applications Published, 20212]]-Table2.2[[#This Row],[Applications Published, 2020]])/Table2.2[[#This Row],[Applications Published, 2020]]</f>
        <v>0.42857142857142855</v>
      </c>
      <c r="H17" s="249">
        <f>(Table2.2[[#This Row],[Patents Granted, 20212]]-Table2.2[[#This Row],[Patents Granted, 2020]])/Table2.2[[#This Row],[Patents Granted, 2020]]</f>
        <v>-0.25</v>
      </c>
    </row>
    <row r="18" spans="1:8" x14ac:dyDescent="0.4">
      <c r="A18" s="37" t="s">
        <v>315</v>
      </c>
      <c r="B18" s="9" t="s">
        <v>316</v>
      </c>
      <c r="C18" s="16">
        <v>575</v>
      </c>
      <c r="D18" s="33">
        <v>432</v>
      </c>
      <c r="E18" s="16">
        <v>661</v>
      </c>
      <c r="F18" s="33">
        <v>599</v>
      </c>
      <c r="G18" s="249">
        <f>(Table2.2[[#This Row],[Applications Published, 20212]]-Table2.2[[#This Row],[Applications Published, 2020]])/Table2.2[[#This Row],[Applications Published, 2020]]</f>
        <v>0.14956521739130435</v>
      </c>
      <c r="H18" s="249">
        <f>(Table2.2[[#This Row],[Patents Granted, 20212]]-Table2.2[[#This Row],[Patents Granted, 2020]])/Table2.2[[#This Row],[Patents Granted, 2020]]</f>
        <v>0.38657407407407407</v>
      </c>
    </row>
    <row r="19" spans="1:8" x14ac:dyDescent="0.4">
      <c r="A19" s="37" t="s">
        <v>317</v>
      </c>
      <c r="B19" s="9" t="s">
        <v>318</v>
      </c>
      <c r="C19" s="16">
        <v>445</v>
      </c>
      <c r="D19" s="33">
        <v>727</v>
      </c>
      <c r="E19" s="16">
        <v>599</v>
      </c>
      <c r="F19" s="33">
        <v>961</v>
      </c>
      <c r="G19" s="249">
        <f>(Table2.2[[#This Row],[Applications Published, 20212]]-Table2.2[[#This Row],[Applications Published, 2020]])/Table2.2[[#This Row],[Applications Published, 2020]]</f>
        <v>0.34606741573033706</v>
      </c>
      <c r="H19" s="249">
        <f>(Table2.2[[#This Row],[Patents Granted, 20212]]-Table2.2[[#This Row],[Patents Granted, 2020]])/Table2.2[[#This Row],[Patents Granted, 2020]]</f>
        <v>0.3218707015130674</v>
      </c>
    </row>
    <row r="20" spans="1:8" x14ac:dyDescent="0.4">
      <c r="A20" s="37" t="s">
        <v>319</v>
      </c>
      <c r="B20" s="9" t="s">
        <v>320</v>
      </c>
      <c r="C20" s="16">
        <v>444</v>
      </c>
      <c r="D20" s="33">
        <v>607</v>
      </c>
      <c r="E20" s="16">
        <v>434</v>
      </c>
      <c r="F20" s="33">
        <v>437</v>
      </c>
      <c r="G20" s="249">
        <f>(Table2.2[[#This Row],[Applications Published, 20212]]-Table2.2[[#This Row],[Applications Published, 2020]])/Table2.2[[#This Row],[Applications Published, 2020]]</f>
        <v>-2.2522522522522521E-2</v>
      </c>
      <c r="H20" s="249">
        <f>(Table2.2[[#This Row],[Patents Granted, 20212]]-Table2.2[[#This Row],[Patents Granted, 2020]])/Table2.2[[#This Row],[Patents Granted, 2020]]</f>
        <v>-0.28006589785831959</v>
      </c>
    </row>
    <row r="21" spans="1:8" x14ac:dyDescent="0.4">
      <c r="A21" s="37" t="s">
        <v>321</v>
      </c>
      <c r="B21" s="9" t="s">
        <v>322</v>
      </c>
      <c r="C21" s="16">
        <v>360</v>
      </c>
      <c r="D21" s="33">
        <v>356</v>
      </c>
      <c r="E21" s="16">
        <v>357</v>
      </c>
      <c r="F21" s="33">
        <v>314</v>
      </c>
      <c r="G21" s="249">
        <f>(Table2.2[[#This Row],[Applications Published, 20212]]-Table2.2[[#This Row],[Applications Published, 2020]])/Table2.2[[#This Row],[Applications Published, 2020]]</f>
        <v>-8.3333333333333332E-3</v>
      </c>
      <c r="H21" s="249">
        <f>(Table2.2[[#This Row],[Patents Granted, 20212]]-Table2.2[[#This Row],[Patents Granted, 2020]])/Table2.2[[#This Row],[Patents Granted, 2020]]</f>
        <v>-0.11797752808988764</v>
      </c>
    </row>
    <row r="22" spans="1:8" x14ac:dyDescent="0.4">
      <c r="A22" s="37" t="s">
        <v>323</v>
      </c>
      <c r="B22" s="9" t="s">
        <v>324</v>
      </c>
      <c r="C22" s="16">
        <v>233</v>
      </c>
      <c r="D22" s="33">
        <v>349</v>
      </c>
      <c r="E22" s="16">
        <v>254</v>
      </c>
      <c r="F22" s="33">
        <v>308</v>
      </c>
      <c r="G22" s="249">
        <f>(Table2.2[[#This Row],[Applications Published, 20212]]-Table2.2[[#This Row],[Applications Published, 2020]])/Table2.2[[#This Row],[Applications Published, 2020]]</f>
        <v>9.012875536480687E-2</v>
      </c>
      <c r="H22" s="249">
        <f>(Table2.2[[#This Row],[Patents Granted, 20212]]-Table2.2[[#This Row],[Patents Granted, 2020]])/Table2.2[[#This Row],[Patents Granted, 2020]]</f>
        <v>-0.1174785100286533</v>
      </c>
    </row>
    <row r="23" spans="1:8" x14ac:dyDescent="0.4">
      <c r="A23" s="37" t="s">
        <v>325</v>
      </c>
      <c r="B23" s="9" t="s">
        <v>326</v>
      </c>
      <c r="C23" s="16">
        <v>48</v>
      </c>
      <c r="D23" s="33">
        <v>37</v>
      </c>
      <c r="E23" s="16">
        <v>50</v>
      </c>
      <c r="F23" s="33">
        <v>62</v>
      </c>
      <c r="G23" s="249">
        <f>(Table2.2[[#This Row],[Applications Published, 20212]]-Table2.2[[#This Row],[Applications Published, 2020]])/Table2.2[[#This Row],[Applications Published, 2020]]</f>
        <v>4.1666666666666664E-2</v>
      </c>
      <c r="H23" s="249">
        <f>(Table2.2[[#This Row],[Patents Granted, 20212]]-Table2.2[[#This Row],[Patents Granted, 2020]])/Table2.2[[#This Row],[Patents Granted, 2020]]</f>
        <v>0.67567567567567566</v>
      </c>
    </row>
    <row r="24" spans="1:8" x14ac:dyDescent="0.4">
      <c r="A24" s="37" t="s">
        <v>327</v>
      </c>
      <c r="B24" s="9" t="s">
        <v>328</v>
      </c>
      <c r="C24" s="16">
        <v>2304</v>
      </c>
      <c r="D24" s="33">
        <v>2464</v>
      </c>
      <c r="E24" s="16">
        <v>2518</v>
      </c>
      <c r="F24" s="33">
        <v>2507</v>
      </c>
      <c r="G24" s="249">
        <f>(Table2.2[[#This Row],[Applications Published, 20212]]-Table2.2[[#This Row],[Applications Published, 2020]])/Table2.2[[#This Row],[Applications Published, 2020]]</f>
        <v>9.2881944444444448E-2</v>
      </c>
      <c r="H24" s="249">
        <f>(Table2.2[[#This Row],[Patents Granted, 20212]]-Table2.2[[#This Row],[Patents Granted, 2020]])/Table2.2[[#This Row],[Patents Granted, 2020]]</f>
        <v>1.74512987012987E-2</v>
      </c>
    </row>
    <row r="25" spans="1:8" x14ac:dyDescent="0.4">
      <c r="A25" s="37" t="s">
        <v>329</v>
      </c>
      <c r="B25" s="9" t="s">
        <v>330</v>
      </c>
      <c r="C25" s="16">
        <v>20</v>
      </c>
      <c r="D25" s="33">
        <v>32</v>
      </c>
      <c r="E25" s="16">
        <v>32</v>
      </c>
      <c r="F25" s="33">
        <v>17</v>
      </c>
      <c r="G25" s="249">
        <f>(Table2.2[[#This Row],[Applications Published, 20212]]-Table2.2[[#This Row],[Applications Published, 2020]])/Table2.2[[#This Row],[Applications Published, 2020]]</f>
        <v>0.6</v>
      </c>
      <c r="H25" s="249">
        <f>(Table2.2[[#This Row],[Patents Granted, 20212]]-Table2.2[[#This Row],[Patents Granted, 2020]])/Table2.2[[#This Row],[Patents Granted, 2020]]</f>
        <v>-0.46875</v>
      </c>
    </row>
    <row r="26" spans="1:8" x14ac:dyDescent="0.4">
      <c r="A26" s="108" t="s">
        <v>331</v>
      </c>
      <c r="B26" s="118" t="s">
        <v>332</v>
      </c>
      <c r="C26" s="16">
        <v>1582</v>
      </c>
      <c r="D26" s="33">
        <v>1550</v>
      </c>
      <c r="E26" s="16">
        <v>1811</v>
      </c>
      <c r="F26" s="33">
        <v>1862</v>
      </c>
      <c r="G26" s="249">
        <f>(Table2.2[[#This Row],[Applications Published, 20212]]-Table2.2[[#This Row],[Applications Published, 2020]])/Table2.2[[#This Row],[Applications Published, 2020]]</f>
        <v>0.1447534766118837</v>
      </c>
      <c r="H26" s="249">
        <f>(Table2.2[[#This Row],[Patents Granted, 20212]]-Table2.2[[#This Row],[Patents Granted, 2020]])/Table2.2[[#This Row],[Patents Granted, 2020]]</f>
        <v>0.20129032258064516</v>
      </c>
    </row>
    <row r="27" spans="1:8" s="129" customFormat="1" ht="33" customHeight="1" x14ac:dyDescent="0.4">
      <c r="A27" s="37"/>
      <c r="B27" s="49" t="s">
        <v>164</v>
      </c>
      <c r="C27" s="243">
        <f>SUM(C4:C26)</f>
        <v>10040</v>
      </c>
      <c r="D27" s="243">
        <f>SUM(D4:D26)</f>
        <v>9772</v>
      </c>
      <c r="E27" s="243">
        <f t="shared" ref="E27:F27" si="0">SUM(E4:E26)</f>
        <v>11268</v>
      </c>
      <c r="F27" s="243">
        <f t="shared" si="0"/>
        <v>10895</v>
      </c>
      <c r="G27" s="338">
        <f>(Table2.2[[#This Row],[Applications Published, 20212]]-Table2.2[[#This Row],[Applications Published, 2020]])/Table2.2[[#This Row],[Applications Published, 2020]]</f>
        <v>0.12231075697211155</v>
      </c>
      <c r="H27" s="338">
        <f>(Table2.2[[#This Row],[Patents Granted, 20212]]-Table2.2[[#This Row],[Patents Granted, 2020]])/Table2.2[[#This Row],[Patents Granted, 2020]]</f>
        <v>0.11492018010642653</v>
      </c>
    </row>
    <row r="28" spans="1:8" x14ac:dyDescent="0.4">
      <c r="A28" s="3"/>
      <c r="B28" s="3"/>
      <c r="C28" s="76"/>
      <c r="D28" s="76"/>
      <c r="E28" s="76"/>
      <c r="F28" s="121"/>
      <c r="H28" s="13" t="s">
        <v>127</v>
      </c>
    </row>
    <row r="29" spans="1:8" x14ac:dyDescent="0.4">
      <c r="A29" s="12" t="s">
        <v>92</v>
      </c>
      <c r="B29" s="12"/>
    </row>
    <row r="30" spans="1:8" ht="17.25" customHeight="1" x14ac:dyDescent="0.4">
      <c r="A30" s="57" t="s">
        <v>333</v>
      </c>
      <c r="B30" s="56"/>
      <c r="C30" s="56"/>
      <c r="D30" s="56"/>
      <c r="E30" s="56"/>
      <c r="F30" s="56"/>
      <c r="G30" s="56"/>
      <c r="H30" s="56"/>
    </row>
    <row r="31" spans="1:8" x14ac:dyDescent="0.4">
      <c r="A31" s="57" t="s">
        <v>334</v>
      </c>
    </row>
    <row r="32" spans="1:8" x14ac:dyDescent="0.4">
      <c r="A32" s="38" t="s">
        <v>335</v>
      </c>
    </row>
  </sheetData>
  <phoneticPr fontId="31" type="noConversion"/>
  <hyperlinks>
    <hyperlink ref="H1" location="Contents!A1" display="Contents" xr:uid="{51F1586A-F0F6-48BE-94B2-3B0B01BE0758}"/>
    <hyperlink ref="H2" location="Notes!A1" display="Notes" xr:uid="{F28708AD-CBF6-427B-9175-C8788076BEBD}"/>
    <hyperlink ref="A32" r:id="rId1" xr:uid="{DD4C458A-BE94-4C86-B230-A706533348B5}"/>
  </hyperlink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C7A90-7F89-478F-94E1-6BBD42EEC21C}">
  <dimension ref="A1:K61"/>
  <sheetViews>
    <sheetView workbookViewId="0"/>
  </sheetViews>
  <sheetFormatPr defaultColWidth="8.88671875" defaultRowHeight="15" x14ac:dyDescent="0.4"/>
  <cols>
    <col min="1" max="1" width="10.33203125" style="5" customWidth="1"/>
    <col min="2" max="2" width="39.6640625" style="5" bestFit="1" customWidth="1"/>
    <col min="3" max="3" width="17.33203125" style="5" customWidth="1"/>
    <col min="4" max="4" width="9.88671875" style="5" bestFit="1" customWidth="1"/>
    <col min="5" max="16384" width="8.88671875" style="5"/>
  </cols>
  <sheetData>
    <row r="1" spans="1:4" x14ac:dyDescent="0.4">
      <c r="A1" s="6" t="s">
        <v>336</v>
      </c>
      <c r="B1" s="6"/>
      <c r="C1" s="90" t="s">
        <v>108</v>
      </c>
      <c r="D1" s="6"/>
    </row>
    <row r="2" spans="1:4" s="46" customFormat="1" ht="30.75" customHeight="1" x14ac:dyDescent="0.4">
      <c r="A2" s="21">
        <v>2021</v>
      </c>
      <c r="B2" s="116"/>
      <c r="C2" s="115" t="s">
        <v>92</v>
      </c>
      <c r="D2" s="84"/>
    </row>
    <row r="3" spans="1:4" s="46" customFormat="1" ht="14.25" customHeight="1" x14ac:dyDescent="0.4">
      <c r="A3" s="21" t="s">
        <v>337</v>
      </c>
      <c r="B3" s="116"/>
      <c r="C3" s="115"/>
      <c r="D3" s="84"/>
    </row>
    <row r="4" spans="1:4" s="46" customFormat="1" ht="33.75" customHeight="1" x14ac:dyDescent="0.4">
      <c r="A4" s="21" t="s">
        <v>338</v>
      </c>
      <c r="B4" s="116"/>
      <c r="C4" s="115"/>
      <c r="D4" s="84"/>
    </row>
    <row r="5" spans="1:4" ht="15.75" x14ac:dyDescent="0.4">
      <c r="A5" s="85" t="s">
        <v>339</v>
      </c>
      <c r="B5" s="130" t="s">
        <v>340</v>
      </c>
      <c r="C5" s="117" t="s">
        <v>341</v>
      </c>
    </row>
    <row r="6" spans="1:4" s="129" customFormat="1" ht="37.5" customHeight="1" x14ac:dyDescent="0.4">
      <c r="A6" s="49"/>
      <c r="B6" s="134" t="s">
        <v>342</v>
      </c>
      <c r="C6" s="182"/>
    </row>
    <row r="7" spans="1:4" x14ac:dyDescent="0.4">
      <c r="A7" s="26">
        <v>1</v>
      </c>
      <c r="B7" s="263" t="s">
        <v>886</v>
      </c>
      <c r="C7" s="263">
        <v>308</v>
      </c>
    </row>
    <row r="8" spans="1:4" x14ac:dyDescent="0.4">
      <c r="A8" s="26">
        <v>2</v>
      </c>
      <c r="B8" s="263" t="s">
        <v>920</v>
      </c>
      <c r="C8" s="263">
        <v>306</v>
      </c>
    </row>
    <row r="9" spans="1:4" x14ac:dyDescent="0.4">
      <c r="A9" s="26">
        <v>3</v>
      </c>
      <c r="B9" s="263" t="s">
        <v>869</v>
      </c>
      <c r="C9" s="263">
        <v>193</v>
      </c>
    </row>
    <row r="10" spans="1:4" x14ac:dyDescent="0.4">
      <c r="A10" s="26">
        <v>4</v>
      </c>
      <c r="B10" s="263" t="s">
        <v>921</v>
      </c>
      <c r="C10" s="263">
        <v>180</v>
      </c>
    </row>
    <row r="11" spans="1:4" x14ac:dyDescent="0.4">
      <c r="A11" s="26">
        <v>5</v>
      </c>
      <c r="B11" s="263" t="s">
        <v>922</v>
      </c>
      <c r="C11" s="263">
        <v>181</v>
      </c>
    </row>
    <row r="12" spans="1:4" x14ac:dyDescent="0.4">
      <c r="A12" s="26">
        <v>6</v>
      </c>
      <c r="B12" s="263" t="s">
        <v>923</v>
      </c>
      <c r="C12" s="263">
        <v>178</v>
      </c>
    </row>
    <row r="13" spans="1:4" x14ac:dyDescent="0.4">
      <c r="A13" s="26">
        <v>7</v>
      </c>
      <c r="B13" s="263" t="s">
        <v>924</v>
      </c>
      <c r="C13" s="263">
        <v>123</v>
      </c>
    </row>
    <row r="14" spans="1:4" x14ac:dyDescent="0.4">
      <c r="A14" s="26">
        <v>8</v>
      </c>
      <c r="B14" s="263" t="s">
        <v>925</v>
      </c>
      <c r="C14" s="263">
        <v>114</v>
      </c>
    </row>
    <row r="15" spans="1:4" x14ac:dyDescent="0.4">
      <c r="A15" s="26">
        <v>9</v>
      </c>
      <c r="B15" s="263" t="s">
        <v>926</v>
      </c>
      <c r="C15" s="263">
        <v>108</v>
      </c>
    </row>
    <row r="16" spans="1:4" x14ac:dyDescent="0.4">
      <c r="A16" s="26">
        <v>10</v>
      </c>
      <c r="B16" s="263" t="s">
        <v>927</v>
      </c>
      <c r="C16" s="263">
        <v>102</v>
      </c>
    </row>
    <row r="17" spans="1:4" x14ac:dyDescent="0.4">
      <c r="A17" s="26">
        <v>11</v>
      </c>
      <c r="B17" s="263" t="s">
        <v>928</v>
      </c>
      <c r="C17" s="263">
        <v>99</v>
      </c>
    </row>
    <row r="18" spans="1:4" x14ac:dyDescent="0.4">
      <c r="A18" s="26">
        <v>12</v>
      </c>
      <c r="B18" s="263" t="s">
        <v>929</v>
      </c>
      <c r="C18" s="263">
        <v>97</v>
      </c>
    </row>
    <row r="19" spans="1:4" x14ac:dyDescent="0.4">
      <c r="A19" s="26">
        <v>13</v>
      </c>
      <c r="B19" s="263" t="s">
        <v>930</v>
      </c>
      <c r="C19" s="263">
        <v>95</v>
      </c>
    </row>
    <row r="20" spans="1:4" x14ac:dyDescent="0.4">
      <c r="A20" s="26">
        <v>14</v>
      </c>
      <c r="B20" s="263" t="s">
        <v>931</v>
      </c>
      <c r="C20" s="263">
        <v>94</v>
      </c>
    </row>
    <row r="21" spans="1:4" x14ac:dyDescent="0.4">
      <c r="A21" s="26">
        <v>15</v>
      </c>
      <c r="B21" s="263" t="s">
        <v>932</v>
      </c>
      <c r="C21" s="263">
        <v>90</v>
      </c>
    </row>
    <row r="22" spans="1:4" x14ac:dyDescent="0.4">
      <c r="A22" s="26">
        <v>16</v>
      </c>
      <c r="B22" s="263" t="s">
        <v>933</v>
      </c>
      <c r="C22" s="263">
        <v>89</v>
      </c>
    </row>
    <row r="23" spans="1:4" x14ac:dyDescent="0.4">
      <c r="A23" s="26">
        <v>17</v>
      </c>
      <c r="B23" s="263" t="s">
        <v>934</v>
      </c>
      <c r="C23" s="263">
        <v>88</v>
      </c>
    </row>
    <row r="24" spans="1:4" x14ac:dyDescent="0.4">
      <c r="A24" s="26">
        <v>18</v>
      </c>
      <c r="B24" s="263" t="s">
        <v>935</v>
      </c>
      <c r="C24" s="263">
        <v>87</v>
      </c>
    </row>
    <row r="25" spans="1:4" x14ac:dyDescent="0.4">
      <c r="A25" s="26">
        <v>19</v>
      </c>
      <c r="B25" s="263" t="s">
        <v>936</v>
      </c>
      <c r="C25" s="263">
        <v>81</v>
      </c>
    </row>
    <row r="26" spans="1:4" x14ac:dyDescent="0.4">
      <c r="A26" s="26">
        <v>20</v>
      </c>
      <c r="B26" s="263" t="s">
        <v>937</v>
      </c>
      <c r="C26" s="263">
        <v>77</v>
      </c>
    </row>
    <row r="27" spans="1:4" x14ac:dyDescent="0.4">
      <c r="A27" s="26">
        <v>21</v>
      </c>
      <c r="B27" s="263" t="s">
        <v>938</v>
      </c>
      <c r="C27" s="263">
        <v>76</v>
      </c>
    </row>
    <row r="28" spans="1:4" x14ac:dyDescent="0.4">
      <c r="A28" s="26">
        <v>22</v>
      </c>
      <c r="B28" s="263" t="s">
        <v>939</v>
      </c>
      <c r="C28" s="263">
        <v>73</v>
      </c>
      <c r="D28" s="16"/>
    </row>
    <row r="29" spans="1:4" x14ac:dyDescent="0.4">
      <c r="A29" s="26">
        <v>23</v>
      </c>
      <c r="B29" s="263" t="s">
        <v>940</v>
      </c>
      <c r="C29" s="263">
        <v>72</v>
      </c>
      <c r="D29" s="16"/>
    </row>
    <row r="30" spans="1:4" x14ac:dyDescent="0.4">
      <c r="A30" s="26">
        <v>24</v>
      </c>
      <c r="B30" s="263" t="s">
        <v>941</v>
      </c>
      <c r="C30" s="263">
        <v>60</v>
      </c>
      <c r="D30" s="16"/>
    </row>
    <row r="31" spans="1:4" x14ac:dyDescent="0.4">
      <c r="A31" s="26">
        <v>25</v>
      </c>
      <c r="B31" s="264" t="s">
        <v>942</v>
      </c>
      <c r="C31" s="265">
        <v>59</v>
      </c>
      <c r="D31" s="16"/>
    </row>
    <row r="32" spans="1:4" x14ac:dyDescent="0.4">
      <c r="A32" s="26">
        <v>26</v>
      </c>
      <c r="B32" s="264" t="s">
        <v>943</v>
      </c>
      <c r="C32" s="265">
        <v>58</v>
      </c>
    </row>
    <row r="33" spans="1:3" x14ac:dyDescent="0.4">
      <c r="A33" s="26">
        <v>27</v>
      </c>
      <c r="B33" s="264" t="s">
        <v>944</v>
      </c>
      <c r="C33" s="265">
        <v>58</v>
      </c>
    </row>
    <row r="34" spans="1:3" x14ac:dyDescent="0.4">
      <c r="A34" s="26">
        <v>28</v>
      </c>
      <c r="B34" s="264" t="s">
        <v>945</v>
      </c>
      <c r="C34" s="265">
        <v>56</v>
      </c>
    </row>
    <row r="35" spans="1:3" x14ac:dyDescent="0.4">
      <c r="A35" s="26">
        <v>29</v>
      </c>
      <c r="B35" s="264" t="s">
        <v>893</v>
      </c>
      <c r="C35" s="265">
        <v>55</v>
      </c>
    </row>
    <row r="36" spans="1:3" x14ac:dyDescent="0.4">
      <c r="A36" s="26">
        <v>30</v>
      </c>
      <c r="B36" s="264" t="s">
        <v>946</v>
      </c>
      <c r="C36" s="265">
        <v>53</v>
      </c>
    </row>
    <row r="37" spans="1:3" ht="15.4" x14ac:dyDescent="0.4">
      <c r="A37" s="26">
        <v>31</v>
      </c>
      <c r="B37" s="340" t="s">
        <v>1052</v>
      </c>
      <c r="C37" s="265">
        <v>52</v>
      </c>
    </row>
    <row r="38" spans="1:3" x14ac:dyDescent="0.4">
      <c r="A38" s="26">
        <v>32</v>
      </c>
      <c r="B38" s="264" t="s">
        <v>947</v>
      </c>
      <c r="C38" s="265">
        <v>51</v>
      </c>
    </row>
    <row r="39" spans="1:3" x14ac:dyDescent="0.4">
      <c r="A39" s="26">
        <v>33</v>
      </c>
      <c r="B39" s="264" t="s">
        <v>948</v>
      </c>
      <c r="C39" s="265">
        <v>51</v>
      </c>
    </row>
    <row r="40" spans="1:3" x14ac:dyDescent="0.4">
      <c r="A40" s="26">
        <v>34</v>
      </c>
      <c r="B40" s="264" t="s">
        <v>949</v>
      </c>
      <c r="C40" s="265">
        <v>50</v>
      </c>
    </row>
    <row r="41" spans="1:3" x14ac:dyDescent="0.4">
      <c r="A41" s="26">
        <v>35</v>
      </c>
      <c r="B41" s="264" t="s">
        <v>950</v>
      </c>
      <c r="C41" s="265">
        <v>49</v>
      </c>
    </row>
    <row r="42" spans="1:3" ht="15.4" x14ac:dyDescent="0.4">
      <c r="A42" s="26">
        <v>36</v>
      </c>
      <c r="B42" s="340" t="s">
        <v>1052</v>
      </c>
      <c r="C42" s="265">
        <v>49</v>
      </c>
    </row>
    <row r="43" spans="1:3" x14ac:dyDescent="0.4">
      <c r="A43" s="26">
        <v>37</v>
      </c>
      <c r="B43" s="264" t="s">
        <v>951</v>
      </c>
      <c r="C43" s="265">
        <v>46</v>
      </c>
    </row>
    <row r="44" spans="1:3" x14ac:dyDescent="0.4">
      <c r="A44" s="26">
        <v>38</v>
      </c>
      <c r="B44" s="264" t="s">
        <v>952</v>
      </c>
      <c r="C44" s="265">
        <v>46</v>
      </c>
    </row>
    <row r="45" spans="1:3" x14ac:dyDescent="0.4">
      <c r="A45" s="26">
        <v>39</v>
      </c>
      <c r="B45" s="264" t="s">
        <v>953</v>
      </c>
      <c r="C45" s="265">
        <v>46</v>
      </c>
    </row>
    <row r="46" spans="1:3" x14ac:dyDescent="0.4">
      <c r="A46" s="26">
        <v>40</v>
      </c>
      <c r="B46" s="264" t="s">
        <v>954</v>
      </c>
      <c r="C46" s="265">
        <v>45</v>
      </c>
    </row>
    <row r="47" spans="1:3" x14ac:dyDescent="0.4">
      <c r="A47" s="26">
        <v>41</v>
      </c>
      <c r="B47" s="264" t="s">
        <v>955</v>
      </c>
      <c r="C47" s="265">
        <v>44</v>
      </c>
    </row>
    <row r="48" spans="1:3" x14ac:dyDescent="0.4">
      <c r="A48" s="26">
        <v>42</v>
      </c>
      <c r="B48" s="264" t="s">
        <v>956</v>
      </c>
      <c r="C48" s="265">
        <v>44</v>
      </c>
    </row>
    <row r="49" spans="1:11" x14ac:dyDescent="0.4">
      <c r="A49" s="26">
        <v>43</v>
      </c>
      <c r="B49" s="264" t="s">
        <v>957</v>
      </c>
      <c r="C49" s="265">
        <v>42</v>
      </c>
    </row>
    <row r="50" spans="1:11" x14ac:dyDescent="0.4">
      <c r="A50" s="26">
        <v>44</v>
      </c>
      <c r="B50" s="264" t="s">
        <v>958</v>
      </c>
      <c r="C50" s="265">
        <v>42</v>
      </c>
    </row>
    <row r="51" spans="1:11" x14ac:dyDescent="0.4">
      <c r="A51" s="26">
        <v>45</v>
      </c>
      <c r="B51" s="264" t="s">
        <v>959</v>
      </c>
      <c r="C51" s="265">
        <v>41</v>
      </c>
    </row>
    <row r="52" spans="1:11" x14ac:dyDescent="0.4">
      <c r="A52" s="26">
        <v>46</v>
      </c>
      <c r="B52" s="264" t="s">
        <v>960</v>
      </c>
      <c r="C52" s="265">
        <v>41</v>
      </c>
    </row>
    <row r="53" spans="1:11" x14ac:dyDescent="0.4">
      <c r="A53" s="26">
        <v>47</v>
      </c>
      <c r="B53" s="264" t="s">
        <v>961</v>
      </c>
      <c r="C53" s="265">
        <v>41</v>
      </c>
    </row>
    <row r="54" spans="1:11" ht="15.4" x14ac:dyDescent="0.4">
      <c r="A54" s="26">
        <v>48</v>
      </c>
      <c r="B54" s="340" t="s">
        <v>1052</v>
      </c>
      <c r="C54" s="265">
        <v>40</v>
      </c>
    </row>
    <row r="55" spans="1:11" x14ac:dyDescent="0.4">
      <c r="A55" s="26">
        <v>49</v>
      </c>
      <c r="B55" s="263" t="s">
        <v>962</v>
      </c>
      <c r="C55" s="267">
        <v>39</v>
      </c>
    </row>
    <row r="56" spans="1:11" x14ac:dyDescent="0.4">
      <c r="A56" s="26">
        <v>50</v>
      </c>
      <c r="B56" s="269" t="s">
        <v>975</v>
      </c>
      <c r="C56" s="268">
        <v>39</v>
      </c>
    </row>
    <row r="57" spans="1:11" x14ac:dyDescent="0.4">
      <c r="A57" s="82"/>
      <c r="B57" s="82"/>
      <c r="C57" s="83" t="s">
        <v>127</v>
      </c>
    </row>
    <row r="58" spans="1:11" ht="20.25" customHeight="1" x14ac:dyDescent="0.4">
      <c r="A58" s="12" t="s">
        <v>92</v>
      </c>
    </row>
    <row r="59" spans="1:11" ht="15" customHeight="1" x14ac:dyDescent="0.4">
      <c r="A59" s="10" t="s">
        <v>343</v>
      </c>
      <c r="B59" s="10"/>
      <c r="C59" s="62"/>
      <c r="K59" s="265"/>
    </row>
    <row r="60" spans="1:11" x14ac:dyDescent="0.4">
      <c r="A60" s="10" t="s">
        <v>344</v>
      </c>
      <c r="K60" s="266"/>
    </row>
    <row r="61" spans="1:11" x14ac:dyDescent="0.4">
      <c r="A61" s="10" t="s">
        <v>345</v>
      </c>
      <c r="K61" s="65"/>
    </row>
  </sheetData>
  <hyperlinks>
    <hyperlink ref="C1" location="Contents!A1" display="Contents" xr:uid="{01D4AEBF-63C9-449C-9C48-88B8D6A45592}"/>
    <hyperlink ref="C2" location="Notes!A1" display="Notes" xr:uid="{E4FBEFFB-1224-43E1-8C51-DC22689E34DA}"/>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50A9-1006-4E26-8225-9895A3F44A71}">
  <dimension ref="A1:D61"/>
  <sheetViews>
    <sheetView workbookViewId="0"/>
  </sheetViews>
  <sheetFormatPr defaultColWidth="8.88671875" defaultRowHeight="15" x14ac:dyDescent="0.4"/>
  <cols>
    <col min="1" max="1" width="10.33203125" style="5" customWidth="1"/>
    <col min="2" max="2" width="44.88671875" style="5" customWidth="1"/>
    <col min="3" max="3" width="14.88671875" style="5" customWidth="1"/>
    <col min="4" max="4" width="9.88671875" style="5" bestFit="1" customWidth="1"/>
    <col min="5" max="16384" width="8.88671875" style="5"/>
  </cols>
  <sheetData>
    <row r="1" spans="1:4" x14ac:dyDescent="0.4">
      <c r="A1" s="6" t="s">
        <v>346</v>
      </c>
      <c r="B1" s="6"/>
      <c r="C1" s="90" t="s">
        <v>108</v>
      </c>
      <c r="D1" s="6"/>
    </row>
    <row r="2" spans="1:4" x14ac:dyDescent="0.4">
      <c r="A2" s="25">
        <v>2021</v>
      </c>
      <c r="B2" s="7"/>
      <c r="C2" s="115" t="s">
        <v>92</v>
      </c>
      <c r="D2" s="8"/>
    </row>
    <row r="3" spans="1:4" ht="21" customHeight="1" x14ac:dyDescent="0.4">
      <c r="A3" s="25" t="s">
        <v>337</v>
      </c>
      <c r="B3" s="7"/>
      <c r="C3" s="90"/>
      <c r="D3" s="8"/>
    </row>
    <row r="4" spans="1:4" s="46" customFormat="1" ht="33.75" customHeight="1" x14ac:dyDescent="0.4">
      <c r="A4" s="21" t="s">
        <v>344</v>
      </c>
      <c r="B4" s="116"/>
      <c r="C4" s="115"/>
      <c r="D4" s="84"/>
    </row>
    <row r="5" spans="1:4" ht="15.75" x14ac:dyDescent="0.4">
      <c r="A5" s="85" t="s">
        <v>339</v>
      </c>
      <c r="B5" s="130" t="s">
        <v>340</v>
      </c>
      <c r="C5" s="117" t="s">
        <v>347</v>
      </c>
    </row>
    <row r="6" spans="1:4" ht="27.75" customHeight="1" x14ac:dyDescent="0.4">
      <c r="A6" s="131"/>
      <c r="B6" s="132" t="s">
        <v>342</v>
      </c>
      <c r="C6" s="181"/>
    </row>
    <row r="7" spans="1:4" x14ac:dyDescent="0.4">
      <c r="A7" s="26">
        <v>1</v>
      </c>
      <c r="B7" s="3" t="s">
        <v>923</v>
      </c>
      <c r="C7" s="3">
        <v>546</v>
      </c>
    </row>
    <row r="8" spans="1:4" x14ac:dyDescent="0.4">
      <c r="A8" s="26">
        <v>2</v>
      </c>
      <c r="B8" s="3" t="s">
        <v>935</v>
      </c>
      <c r="C8" s="3">
        <v>254</v>
      </c>
    </row>
    <row r="9" spans="1:4" x14ac:dyDescent="0.4">
      <c r="A9" s="26">
        <v>3</v>
      </c>
      <c r="B9" s="3" t="s">
        <v>869</v>
      </c>
      <c r="C9" s="3">
        <v>208</v>
      </c>
    </row>
    <row r="10" spans="1:4" x14ac:dyDescent="0.4">
      <c r="A10" s="26">
        <v>4</v>
      </c>
      <c r="B10" s="3" t="s">
        <v>920</v>
      </c>
      <c r="C10" s="3">
        <v>176</v>
      </c>
    </row>
    <row r="11" spans="1:4" x14ac:dyDescent="0.4">
      <c r="A11" s="26">
        <v>5</v>
      </c>
      <c r="B11" s="3" t="s">
        <v>963</v>
      </c>
      <c r="C11" s="3">
        <v>145</v>
      </c>
    </row>
    <row r="12" spans="1:4" x14ac:dyDescent="0.4">
      <c r="A12" s="26">
        <v>6</v>
      </c>
      <c r="B12" s="3" t="s">
        <v>964</v>
      </c>
      <c r="C12" s="3">
        <v>122</v>
      </c>
    </row>
    <row r="13" spans="1:4" x14ac:dyDescent="0.4">
      <c r="A13" s="26">
        <v>7</v>
      </c>
      <c r="B13" s="3" t="s">
        <v>955</v>
      </c>
      <c r="C13" s="3">
        <v>116</v>
      </c>
    </row>
    <row r="14" spans="1:4" x14ac:dyDescent="0.4">
      <c r="A14" s="26">
        <v>8</v>
      </c>
      <c r="B14" s="3" t="s">
        <v>965</v>
      </c>
      <c r="C14" s="3">
        <v>112</v>
      </c>
    </row>
    <row r="15" spans="1:4" ht="18.75" customHeight="1" x14ac:dyDescent="0.4">
      <c r="A15" s="26">
        <v>9</v>
      </c>
      <c r="B15" s="3" t="s">
        <v>926</v>
      </c>
      <c r="C15" s="3">
        <v>105</v>
      </c>
    </row>
    <row r="16" spans="1:4" x14ac:dyDescent="0.4">
      <c r="A16" s="26">
        <v>10</v>
      </c>
      <c r="B16" s="3" t="s">
        <v>928</v>
      </c>
      <c r="C16" s="3">
        <v>92</v>
      </c>
    </row>
    <row r="17" spans="1:4" x14ac:dyDescent="0.4">
      <c r="A17" s="26">
        <v>11</v>
      </c>
      <c r="B17" s="3" t="s">
        <v>966</v>
      </c>
      <c r="C17" s="3">
        <v>89</v>
      </c>
    </row>
    <row r="18" spans="1:4" x14ac:dyDescent="0.4">
      <c r="A18" s="26">
        <v>12</v>
      </c>
      <c r="B18" s="3" t="s">
        <v>921</v>
      </c>
      <c r="C18" s="3">
        <v>87</v>
      </c>
    </row>
    <row r="19" spans="1:4" x14ac:dyDescent="0.4">
      <c r="A19" s="26">
        <v>13</v>
      </c>
      <c r="B19" s="3" t="s">
        <v>967</v>
      </c>
      <c r="C19" s="3">
        <v>86</v>
      </c>
    </row>
    <row r="20" spans="1:4" x14ac:dyDescent="0.4">
      <c r="A20" s="26">
        <v>14</v>
      </c>
      <c r="B20" s="3" t="s">
        <v>968</v>
      </c>
      <c r="C20" s="3">
        <v>85</v>
      </c>
    </row>
    <row r="21" spans="1:4" x14ac:dyDescent="0.4">
      <c r="A21" s="26">
        <v>15</v>
      </c>
      <c r="B21" s="3" t="s">
        <v>929</v>
      </c>
      <c r="C21" s="3">
        <v>78</v>
      </c>
    </row>
    <row r="22" spans="1:4" x14ac:dyDescent="0.4">
      <c r="A22" s="26">
        <v>16</v>
      </c>
      <c r="B22" s="3" t="s">
        <v>925</v>
      </c>
      <c r="C22" s="3">
        <v>74</v>
      </c>
    </row>
    <row r="23" spans="1:4" x14ac:dyDescent="0.4">
      <c r="A23" s="26">
        <v>17</v>
      </c>
      <c r="B23" s="3" t="s">
        <v>960</v>
      </c>
      <c r="C23" s="3">
        <v>70</v>
      </c>
    </row>
    <row r="24" spans="1:4" x14ac:dyDescent="0.4">
      <c r="A24" s="26">
        <v>18</v>
      </c>
      <c r="B24" s="3" t="s">
        <v>969</v>
      </c>
      <c r="C24" s="3">
        <v>70</v>
      </c>
    </row>
    <row r="25" spans="1:4" x14ac:dyDescent="0.4">
      <c r="A25" s="26">
        <v>19</v>
      </c>
      <c r="B25" s="3" t="s">
        <v>930</v>
      </c>
      <c r="C25" s="3">
        <v>58</v>
      </c>
    </row>
    <row r="26" spans="1:4" x14ac:dyDescent="0.4">
      <c r="A26" s="26">
        <v>20</v>
      </c>
      <c r="B26" s="3" t="s">
        <v>933</v>
      </c>
      <c r="C26" s="3">
        <v>57</v>
      </c>
    </row>
    <row r="27" spans="1:4" x14ac:dyDescent="0.4">
      <c r="A27" s="26">
        <v>21</v>
      </c>
      <c r="B27" s="3" t="s">
        <v>927</v>
      </c>
      <c r="C27" s="3">
        <v>54</v>
      </c>
    </row>
    <row r="28" spans="1:4" x14ac:dyDescent="0.4">
      <c r="A28" s="26">
        <v>22</v>
      </c>
      <c r="B28" s="3" t="s">
        <v>855</v>
      </c>
      <c r="C28" s="3">
        <v>52</v>
      </c>
      <c r="D28" s="16"/>
    </row>
    <row r="29" spans="1:4" x14ac:dyDescent="0.4">
      <c r="A29" s="26">
        <v>23</v>
      </c>
      <c r="B29" s="3" t="s">
        <v>953</v>
      </c>
      <c r="C29" s="3">
        <v>51</v>
      </c>
      <c r="D29" s="16"/>
    </row>
    <row r="30" spans="1:4" x14ac:dyDescent="0.4">
      <c r="A30" s="26">
        <v>24</v>
      </c>
      <c r="B30" s="3" t="s">
        <v>970</v>
      </c>
      <c r="C30" s="3">
        <v>49</v>
      </c>
      <c r="D30" s="16"/>
    </row>
    <row r="31" spans="1:4" x14ac:dyDescent="0.4">
      <c r="A31" s="26">
        <v>25</v>
      </c>
      <c r="B31" s="3" t="s">
        <v>971</v>
      </c>
      <c r="C31" s="3">
        <v>48</v>
      </c>
    </row>
    <row r="32" spans="1:4" x14ac:dyDescent="0.4">
      <c r="A32" s="26">
        <v>26</v>
      </c>
      <c r="B32" s="3" t="s">
        <v>972</v>
      </c>
      <c r="C32" s="3">
        <v>46</v>
      </c>
    </row>
    <row r="33" spans="1:3" x14ac:dyDescent="0.4">
      <c r="A33" s="26">
        <v>27</v>
      </c>
      <c r="B33" s="3" t="s">
        <v>938</v>
      </c>
      <c r="C33" s="3">
        <v>45</v>
      </c>
    </row>
    <row r="34" spans="1:3" x14ac:dyDescent="0.4">
      <c r="A34" s="26">
        <v>28</v>
      </c>
      <c r="B34" s="3" t="s">
        <v>973</v>
      </c>
      <c r="C34" s="3">
        <v>45</v>
      </c>
    </row>
    <row r="35" spans="1:3" x14ac:dyDescent="0.4">
      <c r="A35" s="26">
        <v>29</v>
      </c>
      <c r="B35" s="3" t="s">
        <v>961</v>
      </c>
      <c r="C35" s="3">
        <v>45</v>
      </c>
    </row>
    <row r="36" spans="1:3" x14ac:dyDescent="0.4">
      <c r="A36" s="26">
        <v>30</v>
      </c>
      <c r="B36" s="3" t="s">
        <v>974</v>
      </c>
      <c r="C36" s="3">
        <v>44</v>
      </c>
    </row>
    <row r="37" spans="1:3" x14ac:dyDescent="0.4">
      <c r="A37" s="26">
        <v>31</v>
      </c>
      <c r="B37" s="3" t="s">
        <v>959</v>
      </c>
      <c r="C37" s="3">
        <v>43</v>
      </c>
    </row>
    <row r="38" spans="1:3" x14ac:dyDescent="0.4">
      <c r="A38" s="26">
        <v>32</v>
      </c>
      <c r="B38" s="3" t="s">
        <v>975</v>
      </c>
      <c r="C38" s="3">
        <v>42</v>
      </c>
    </row>
    <row r="39" spans="1:3" x14ac:dyDescent="0.4">
      <c r="A39" s="26">
        <v>33</v>
      </c>
      <c r="B39" s="3" t="s">
        <v>976</v>
      </c>
      <c r="C39" s="3">
        <v>40</v>
      </c>
    </row>
    <row r="40" spans="1:3" x14ac:dyDescent="0.4">
      <c r="A40" s="26">
        <v>34</v>
      </c>
      <c r="B40" s="3" t="s">
        <v>977</v>
      </c>
      <c r="C40" s="3">
        <v>39</v>
      </c>
    </row>
    <row r="41" spans="1:3" x14ac:dyDescent="0.4">
      <c r="A41" s="26">
        <v>35</v>
      </c>
      <c r="B41" s="3" t="s">
        <v>978</v>
      </c>
      <c r="C41" s="3">
        <v>39</v>
      </c>
    </row>
    <row r="42" spans="1:3" x14ac:dyDescent="0.4">
      <c r="A42" s="26">
        <v>36</v>
      </c>
      <c r="B42" s="3" t="s">
        <v>979</v>
      </c>
      <c r="C42" s="3">
        <v>39</v>
      </c>
    </row>
    <row r="43" spans="1:3" x14ac:dyDescent="0.4">
      <c r="A43" s="26">
        <v>37</v>
      </c>
      <c r="B43" s="3" t="s">
        <v>941</v>
      </c>
      <c r="C43" s="3">
        <v>38</v>
      </c>
    </row>
    <row r="44" spans="1:3" x14ac:dyDescent="0.4">
      <c r="A44" s="26">
        <v>38</v>
      </c>
      <c r="B44" s="3" t="s">
        <v>980</v>
      </c>
      <c r="C44" s="3">
        <v>37</v>
      </c>
    </row>
    <row r="45" spans="1:3" x14ac:dyDescent="0.4">
      <c r="A45" s="26">
        <v>39</v>
      </c>
      <c r="B45" s="347" t="s">
        <v>1052</v>
      </c>
      <c r="C45" s="3">
        <v>37</v>
      </c>
    </row>
    <row r="46" spans="1:3" x14ac:dyDescent="0.4">
      <c r="A46" s="26">
        <v>40</v>
      </c>
      <c r="B46" s="3" t="s">
        <v>981</v>
      </c>
      <c r="C46" s="3">
        <v>37</v>
      </c>
    </row>
    <row r="47" spans="1:3" x14ac:dyDescent="0.4">
      <c r="A47" s="26">
        <v>41</v>
      </c>
      <c r="B47" s="3" t="s">
        <v>982</v>
      </c>
      <c r="C47" s="3">
        <v>35</v>
      </c>
    </row>
    <row r="48" spans="1:3" x14ac:dyDescent="0.4">
      <c r="A48" s="26">
        <v>42</v>
      </c>
      <c r="B48" s="3" t="s">
        <v>983</v>
      </c>
      <c r="C48" s="3">
        <v>34</v>
      </c>
    </row>
    <row r="49" spans="1:3" x14ac:dyDescent="0.4">
      <c r="A49" s="26">
        <v>43</v>
      </c>
      <c r="B49" s="3" t="s">
        <v>984</v>
      </c>
      <c r="C49" s="3">
        <v>33</v>
      </c>
    </row>
    <row r="50" spans="1:3" x14ac:dyDescent="0.4">
      <c r="A50" s="26">
        <v>44</v>
      </c>
      <c r="B50" s="3" t="s">
        <v>985</v>
      </c>
      <c r="C50" s="3">
        <v>29</v>
      </c>
    </row>
    <row r="51" spans="1:3" x14ac:dyDescent="0.4">
      <c r="A51" s="26">
        <v>45</v>
      </c>
      <c r="B51" s="3" t="s">
        <v>986</v>
      </c>
      <c r="C51" s="3">
        <v>28</v>
      </c>
    </row>
    <row r="52" spans="1:3" x14ac:dyDescent="0.4">
      <c r="A52" s="26">
        <v>46</v>
      </c>
      <c r="B52" s="3" t="s">
        <v>987</v>
      </c>
      <c r="C52" s="3">
        <v>28</v>
      </c>
    </row>
    <row r="53" spans="1:3" x14ac:dyDescent="0.4">
      <c r="A53" s="26">
        <v>47</v>
      </c>
      <c r="B53" s="3" t="s">
        <v>988</v>
      </c>
      <c r="C53" s="3">
        <v>28</v>
      </c>
    </row>
    <row r="54" spans="1:3" x14ac:dyDescent="0.4">
      <c r="A54" s="26">
        <v>48</v>
      </c>
      <c r="B54" s="3" t="s">
        <v>989</v>
      </c>
      <c r="C54" s="3">
        <v>27</v>
      </c>
    </row>
    <row r="55" spans="1:3" x14ac:dyDescent="0.4">
      <c r="A55" s="26">
        <v>49</v>
      </c>
      <c r="B55" s="3" t="s">
        <v>990</v>
      </c>
      <c r="C55" s="3">
        <v>25</v>
      </c>
    </row>
    <row r="56" spans="1:3" x14ac:dyDescent="0.4">
      <c r="A56" s="26">
        <v>50</v>
      </c>
      <c r="B56" s="3" t="s">
        <v>991</v>
      </c>
      <c r="C56" s="3">
        <v>25</v>
      </c>
    </row>
    <row r="57" spans="1:3" x14ac:dyDescent="0.4">
      <c r="A57" s="82"/>
      <c r="B57" s="82"/>
      <c r="C57" s="83" t="s">
        <v>127</v>
      </c>
    </row>
    <row r="58" spans="1:3" x14ac:dyDescent="0.4">
      <c r="A58" s="12" t="s">
        <v>92</v>
      </c>
    </row>
    <row r="59" spans="1:3" x14ac:dyDescent="0.4">
      <c r="A59" s="10" t="s">
        <v>343</v>
      </c>
      <c r="B59" s="10"/>
      <c r="C59" s="62"/>
    </row>
    <row r="60" spans="1:3" ht="20.25" customHeight="1" x14ac:dyDescent="0.4">
      <c r="A60" s="10" t="s">
        <v>344</v>
      </c>
    </row>
    <row r="61" spans="1:3" ht="15" customHeight="1" x14ac:dyDescent="0.4">
      <c r="A61" s="10" t="s">
        <v>345</v>
      </c>
    </row>
  </sheetData>
  <hyperlinks>
    <hyperlink ref="C1" location="Contents!A1" display="Contents" xr:uid="{D147242F-2DE8-4B40-89AF-B11F4EDDA184}"/>
    <hyperlink ref="C2" location="Notes!A1" display="Notes" xr:uid="{B1B1D33B-90EA-4B5F-B525-B2234F385779}"/>
  </hyperlink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A1AC6DE9B48847964107EA292D270A" ma:contentTypeVersion="16" ma:contentTypeDescription="Create a new document." ma:contentTypeScope="" ma:versionID="4667a502084ef700da8fc3c5f290879c">
  <xsd:schema xmlns:xsd="http://www.w3.org/2001/XMLSchema" xmlns:xs="http://www.w3.org/2001/XMLSchema" xmlns:p="http://schemas.microsoft.com/office/2006/metadata/properties" xmlns:ns2="2f2be67c-eba5-4987-a874-49c029a4c6d4" xmlns:ns3="88be6c00-d24a-4173-b5cb-10cfd949f46b" targetNamespace="http://schemas.microsoft.com/office/2006/metadata/properties" ma:root="true" ma:fieldsID="2fa0e23a7718233d1d959513863dc6b3" ns2:_="" ns3:_="">
    <xsd:import namespace="2f2be67c-eba5-4987-a874-49c029a4c6d4"/>
    <xsd:import namespace="88be6c00-d24a-4173-b5cb-10cfd949f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be67c-eba5-4987-a874-49c029a4c6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5a34688-08e3-456b-adb4-99745209ed6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8be6c00-d24a-4173-b5cb-10cfd949f46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e313049-4227-4ac8-8edc-af2bfd425de2}" ma:internalName="TaxCatchAll" ma:showField="CatchAllData" ma:web="88be6c00-d24a-4173-b5cb-10cfd949f4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8be6c00-d24a-4173-b5cb-10cfd949f46b" xsi:nil="true"/>
    <lcf76f155ced4ddcb4097134ff3c332f xmlns="2f2be67c-eba5-4987-a874-49c029a4c6d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8AFB7A5-4684-48DF-B042-9EA260048886}">
  <ds:schemaRefs>
    <ds:schemaRef ds:uri="http://schemas.microsoft.com/sharepoint/v3/contenttype/forms"/>
  </ds:schemaRefs>
</ds:datastoreItem>
</file>

<file path=customXml/itemProps2.xml><?xml version="1.0" encoding="utf-8"?>
<ds:datastoreItem xmlns:ds="http://schemas.openxmlformats.org/officeDocument/2006/customXml" ds:itemID="{0C43BFC9-71DD-4BED-B8B7-9C22AE21D9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be67c-eba5-4987-a874-49c029a4c6d4"/>
    <ds:schemaRef ds:uri="88be6c00-d24a-4173-b5cb-10cfd949f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CAB116-028A-4D10-91C2-FA510CBEBBDF}">
  <ds:schemaRefs>
    <ds:schemaRef ds:uri="http://schemas.openxmlformats.org/package/2006/metadata/core-properties"/>
    <ds:schemaRef ds:uri="88be6c00-d24a-4173-b5cb-10cfd949f46b"/>
    <ds:schemaRef ds:uri="http://purl.org/dc/terms/"/>
    <ds:schemaRef ds:uri="http://schemas.microsoft.com/office/2006/documentManagement/types"/>
    <ds:schemaRef ds:uri="http://schemas.microsoft.com/office/2006/metadata/properties"/>
    <ds:schemaRef ds:uri="http://purl.org/dc/elements/1.1/"/>
    <ds:schemaRef ds:uri="2f2be67c-eba5-4987-a874-49c029a4c6d4"/>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Contents</vt:lpstr>
      <vt:lpstr>Notes</vt:lpstr>
      <vt:lpstr>Table 1</vt:lpstr>
      <vt:lpstr>Table 2.1a</vt:lpstr>
      <vt:lpstr>Table 2.1b</vt:lpstr>
      <vt:lpstr>Table 2.1c</vt:lpstr>
      <vt:lpstr>Table 2.2</vt:lpstr>
      <vt:lpstr>Table 2.3a</vt:lpstr>
      <vt:lpstr>Table 2.3b</vt:lpstr>
      <vt:lpstr>Table 2.4a</vt:lpstr>
      <vt:lpstr>Table 2.4b</vt:lpstr>
      <vt:lpstr>Table 2.5</vt:lpstr>
      <vt:lpstr>Table 2.6</vt:lpstr>
      <vt:lpstr>Table 2.7</vt:lpstr>
      <vt:lpstr>Table 2.8a</vt:lpstr>
      <vt:lpstr>Table 2.8b</vt:lpstr>
      <vt:lpstr>Table 2.8c</vt:lpstr>
      <vt:lpstr>Table 2.9</vt:lpstr>
      <vt:lpstr>Table 2.10</vt:lpstr>
      <vt:lpstr>Table 2.11</vt:lpstr>
      <vt:lpstr>Table 3.1a</vt:lpstr>
      <vt:lpstr>Table 3.1b</vt:lpstr>
      <vt:lpstr>Table 3.2</vt:lpstr>
      <vt:lpstr>Table 3.3</vt:lpstr>
      <vt:lpstr>Table 3.4</vt:lpstr>
      <vt:lpstr>Table 3.5</vt:lpstr>
      <vt:lpstr>Table 3.6</vt:lpstr>
      <vt:lpstr>Table 4.1</vt:lpstr>
      <vt:lpstr>Table 4.2</vt:lpstr>
      <vt:lpstr>Table 4.3</vt:lpstr>
      <vt:lpstr>Table 4.4</vt:lpstr>
      <vt:lpstr>Table 4.5</vt:lpstr>
      <vt:lpstr>Table 4.6a</vt:lpstr>
      <vt:lpstr>Table 4.6b</vt:lpstr>
      <vt:lpstr>Table 4.7</vt:lpstr>
      <vt:lpstr>Table 5.1</vt:lpstr>
      <vt:lpstr>Table 5.2</vt:lpstr>
      <vt:lpstr>Table 5.3</vt:lpstr>
      <vt:lpstr>Table 5.4</vt:lpstr>
      <vt:lpstr>Table 5.5</vt:lpstr>
      <vt:lpstr>Table 5.6</vt:lpstr>
      <vt:lpstr>Table 5.7</vt:lpstr>
      <vt:lpstr>Table 5.8</vt:lpstr>
      <vt:lpstr>Table 5.9</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2021-07-29T12:27:48Z</dcterms:created>
  <dcterms:modified xsi:type="dcterms:W3CDTF">2022-07-19T07:35:59Z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0x010100D3A1AC6DE9B48847964107EA292D270A</vt:lpwstr>
  </property>
  <property fmtid="{D5CDD505-2E9C-101B-9397-08002B2CF9AE}" pid="3" name="MediaServiceImageTags">
    <vt:lpwstr/>
  </property>
</Properties>
</file>